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DM-Neu\57_Projekte EDM\06 Allokationsüberprüfung_-optimierung\03_SW Rothenburg\10_Projektergebnisse\Finale Entscheidung\"/>
    </mc:Choice>
  </mc:AlternateContent>
  <bookViews>
    <workbookView xWindow="240" yWindow="1035" windowWidth="15600" windowHeight="633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W18" i="7" l="1"/>
  <c r="V18" i="7"/>
  <c r="U18" i="7"/>
  <c r="T18" i="7"/>
  <c r="S18" i="7"/>
  <c r="R18" i="7"/>
  <c r="W17" i="7"/>
  <c r="V17" i="7"/>
  <c r="U17" i="7"/>
  <c r="T17" i="7"/>
  <c r="S17" i="7"/>
  <c r="R17" i="7"/>
  <c r="W16" i="7"/>
  <c r="V16" i="7"/>
  <c r="U16" i="7"/>
  <c r="T16" i="7"/>
  <c r="S16" i="7"/>
  <c r="R16" i="7"/>
  <c r="H69" i="17"/>
  <c r="H68" i="17"/>
  <c r="H67" i="17"/>
  <c r="H66" i="17"/>
  <c r="X16" i="7" l="1"/>
  <c r="X17" i="7"/>
  <c r="X18" i="7"/>
  <c r="G69" i="17"/>
  <c r="F69" i="17"/>
  <c r="E69" i="17"/>
  <c r="G68" i="17"/>
  <c r="F68" i="17"/>
  <c r="E68" i="17"/>
  <c r="G67" i="17"/>
  <c r="F67" i="17"/>
  <c r="E67" i="17"/>
  <c r="G66" i="17"/>
  <c r="F66" i="17"/>
  <c r="E66" i="1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J63" i="18"/>
  <c r="M63" i="18"/>
  <c r="I53" i="18"/>
  <c r="N53" i="18"/>
  <c r="E53" i="18"/>
  <c r="J53" i="18"/>
  <c r="F63" i="18"/>
  <c r="K63" i="18"/>
  <c r="D22" i="18"/>
  <c r="J21" i="18" s="1"/>
  <c r="G53" i="18"/>
  <c r="D56" i="18" s="1"/>
  <c r="J55" i="18" s="1"/>
  <c r="M53" i="18"/>
  <c r="I63" i="18"/>
  <c r="N63" i="18"/>
  <c r="N21" i="18"/>
  <c r="I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K21" i="18" l="1"/>
  <c r="M21" i="18"/>
  <c r="H21" i="18"/>
  <c r="E21" i="18" s="1"/>
  <c r="F21" i="18"/>
  <c r="L21" i="18"/>
  <c r="E31" i="18"/>
  <c r="D66" i="18"/>
  <c r="K65" i="18" s="1"/>
  <c r="K55" i="18"/>
  <c r="G55" i="18"/>
  <c r="L55" i="18"/>
  <c r="F55" i="18"/>
  <c r="H55" i="18"/>
  <c r="M55" i="18"/>
  <c r="N55" i="18"/>
  <c r="I55" i="18"/>
  <c r="I69" i="17"/>
  <c r="J69" i="17"/>
  <c r="K69" i="17"/>
  <c r="L69" i="17"/>
  <c r="M69" i="17"/>
  <c r="N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7" i="17"/>
  <c r="H57" i="17"/>
  <c r="I57" i="17"/>
  <c r="J57" i="17"/>
  <c r="K57" i="17"/>
  <c r="L57" i="17"/>
  <c r="M57" i="17"/>
  <c r="N57" i="17"/>
  <c r="H63" i="17"/>
  <c r="G53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70" i="17"/>
  <c r="J70" i="17"/>
  <c r="K70" i="17"/>
  <c r="L70" i="17"/>
  <c r="M70" i="17"/>
  <c r="N70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59" i="17"/>
  <c r="E57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8" i="7" l="1"/>
  <c r="J18" i="7"/>
  <c r="N17" i="7"/>
  <c r="J17" i="7"/>
  <c r="N16" i="7"/>
  <c r="J16" i="7"/>
  <c r="P18" i="7"/>
  <c r="L18" i="7"/>
  <c r="H18" i="7"/>
  <c r="L16" i="7"/>
  <c r="M18" i="7"/>
  <c r="I18" i="7"/>
  <c r="M17" i="7"/>
  <c r="I17" i="7"/>
  <c r="I16" i="7"/>
  <c r="P17" i="7"/>
  <c r="L17" i="7"/>
  <c r="O18" i="7"/>
  <c r="K18" i="7"/>
  <c r="F18" i="7"/>
  <c r="O17" i="7"/>
  <c r="K17" i="7"/>
  <c r="F17" i="7"/>
  <c r="O16" i="7"/>
  <c r="K16" i="7"/>
  <c r="F16" i="7"/>
  <c r="M16" i="7"/>
  <c r="H17" i="7"/>
  <c r="P16" i="7"/>
  <c r="H16" i="7"/>
  <c r="P15" i="7"/>
  <c r="L15" i="7"/>
  <c r="H15" i="7"/>
  <c r="N14" i="7"/>
  <c r="J14" i="7"/>
  <c r="P13" i="7"/>
  <c r="L13" i="7"/>
  <c r="H13" i="7"/>
  <c r="N12" i="7"/>
  <c r="J12" i="7"/>
  <c r="O14" i="7"/>
  <c r="M13" i="7"/>
  <c r="K12" i="7"/>
  <c r="O15" i="7"/>
  <c r="K15" i="7"/>
  <c r="F15" i="7"/>
  <c r="M14" i="7"/>
  <c r="I14" i="7"/>
  <c r="O13" i="7"/>
  <c r="K13" i="7"/>
  <c r="F13" i="7"/>
  <c r="M12" i="7"/>
  <c r="I12" i="7"/>
  <c r="I15" i="7"/>
  <c r="K14" i="7"/>
  <c r="I13" i="7"/>
  <c r="F12" i="7"/>
  <c r="N15" i="7"/>
  <c r="J15" i="7"/>
  <c r="P14" i="7"/>
  <c r="L14" i="7"/>
  <c r="H14" i="7"/>
  <c r="N13" i="7"/>
  <c r="J13" i="7"/>
  <c r="P12" i="7"/>
  <c r="L12" i="7"/>
  <c r="H12" i="7"/>
  <c r="M15" i="7"/>
  <c r="F14" i="7"/>
  <c r="O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7" i="7" l="1"/>
  <c r="Q16" i="7"/>
  <c r="Q18" i="7"/>
  <c r="Q13" i="7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<sst xmlns="http://schemas.openxmlformats.org/spreadsheetml/2006/main" count="1353" uniqueCount="671">
  <si>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</si>
  <si>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</si>
  <si>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</si>
  <si>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</si>
  <si>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</si>
  <si>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</si>
  <si>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</si>
  <si>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</si>
  <si>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</si>
  <si>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</si>
  <si>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</si>
  <si>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</si>
  <si>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</si>
  <si>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</si>
  <si>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</si>
  <si>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</si>
  <si>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</si>
  <si>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</si>
  <si>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</si>
  <si>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</si>
  <si>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</si>
  <si>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</si>
  <si>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</si>
  <si>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</si>
  <si>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</si>
  <si>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</si>
  <si>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</si>
  <si>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</si>
  <si>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</si>
  <si>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</si>
  <si>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</si>
  <si>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</si>
  <si>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</si>
  <si>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</si>
  <si>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</si>
  <si>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</si>
  <si>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</si>
  <si>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</si>
  <si>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</si>
  <si>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</si>
  <si>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</si>
  <si>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</si>
  <si>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</si>
  <si>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</si>
  <si>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</si>
  <si>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</si>
  <si>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</si>
  <si>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</si>
  <si>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</si>
  <si>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</si>
  <si>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</si>
  <si>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</si>
  <si>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</si>
  <si>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</si>
  <si>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</si>
  <si>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</si>
  <si>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</si>
  <si>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</si>
  <si>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</si>
  <si>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</si>
  <si>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</si>
  <si>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</si>
  <si>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</si>
  <si>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</si>
  <si>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</si>
  <si>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</si>
  <si>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</si>
  <si>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</si>
  <si>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</si>
  <si>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</si>
  <si>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</si>
  <si>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</si>
  <si>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</si>
  <si>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</si>
  <si>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</si>
  <si>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</si>
  <si>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</si>
  <si>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</si>
  <si>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</si>
  <si>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</si>
  <si>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</si>
  <si>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</si>
  <si>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</si>
  <si>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</si>
  <si>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</si>
  <si>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</si>
  <si>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</si>
  <si>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</si>
  <si>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</si>
  <si>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</si>
  <si>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</si>
  <si>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</si>
  <si>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</si>
  <si>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</si>
  <si>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</si>
  <si>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</si>
  <si>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</si>
  <si>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</si>
  <si>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</si>
  <si>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</si>
  <si>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</si>
  <si>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</si>
  <si>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</si>
  <si>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</si>
  <si>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</si>
  <si>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</si>
  <si>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</si>
  <si>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</si>
  <si>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</si>
  <si>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</si>
  <si>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</si>
  <si>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</si>
  <si>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</si>
  <si>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</si>
  <si>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</si>
  <si>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</si>
  <si>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</si>
  <si>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</si>
  <si>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</si>
  <si>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</si>
  <si>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</si>
  <si>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</si>
  <si>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</si>
  <si>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</si>
  <si>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</si>
  <si>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</si>
  <si>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</si>
  <si>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</si>
  <si>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</si>
  <si>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</si>
  <si>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</si>
  <si>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</si>
  <si>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</si>
  <si>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</si>
  <si>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</si>
  <si>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</si>
  <si>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</si>
  <si>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</si>
  <si>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</si>
  <si>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</si>
  <si>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</si>
  <si>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</si>
  <si>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</si>
  <si>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</si>
  <si>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</si>
  <si>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</si>
  <si>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</si>
  <si>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</si>
  <si>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</si>
  <si>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</si>
  <si>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</si>
  <si>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</si>
  <si>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</si>
  <si>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</si>
  <si>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</si>
  <si>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</si>
  <si>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</si>
  <si>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</si>
  <si>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</si>
  <si>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</si>
  <si>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</si>
  <si>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</si>
  <si>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</si>
  <si>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</si>
  <si>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</si>
  <si>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</si>
  <si>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</si>
  <si>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</si>
  <si>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</si>
  <si>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</si>
  <si>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</si>
  <si>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</si>
  <si>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</si>
  <si>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</si>
  <si>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</si>
  <si>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</si>
  <si>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</si>
  <si>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</si>
  <si>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</si>
  <si>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</si>
  <si>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</si>
  <si>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</si>
  <si>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</si>
  <si>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</si>
  <si>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</si>
  <si>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</si>
  <si>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</si>
  <si>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</si>
  <si>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</si>
  <si>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</si>
  <si>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</si>
  <si>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</si>
  <si>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</si>
  <si>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</si>
  <si>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</si>
  <si>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</si>
  <si>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</si>
  <si>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</si>
  <si>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</si>
  <si>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</si>
  <si>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</si>
  <si>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</si>
  <si>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</si>
  <si>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</si>
  <si>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</si>
  <si>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</si>
  <si>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</si>
  <si>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</si>
  <si>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</si>
  <si>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</si>
  <si>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</si>
  <si>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</si>
  <si>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</si>
  <si>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</si>
  <si>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</si>
  <si>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</si>
  <si>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</si>
  <si>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</si>
  <si>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</si>
  <si>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</si>
  <si>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</si>
  <si>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</si>
  <si>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</si>
  <si>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</si>
  <si>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</si>
  <si>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</si>
  <si>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</si>
  <si>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</si>
  <si>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</si>
  <si>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</si>
  <si>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</si>
  <si>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</si>
  <si>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</si>
  <si>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</si>
  <si>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</si>
  <si>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</si>
  <si>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</si>
  <si>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</si>
  <si>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</si>
  <si>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</si>
  <si>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</si>
  <si>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</si>
  <si>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</si>
  <si>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</si>
  <si>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</si>
  <si>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</si>
  <si>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</si>
  <si>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</si>
  <si>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</si>
  <si>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</si>
  <si>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</si>
  <si>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</si>
  <si>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</si>
  <si>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</si>
  <si>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</si>
  <si>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</si>
  <si>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</si>
  <si>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</si>
  <si>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</si>
  <si>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</si>
  <si>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</si>
  <si>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</si>
  <si>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</si>
  <si>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</si>
  <si>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</si>
  <si>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</si>
  <si>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</si>
  <si>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</si>
  <si>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</si>
  <si>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</si>
  <si>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</si>
  <si>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</si>
  <si>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</si>
  <si>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</si>
  <si>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</si>
  <si>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</si>
  <si>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</si>
  <si>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</si>
  <si>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</si>
  <si>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</si>
  <si>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</si>
  <si>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</si>
  <si>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</si>
  <si>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</si>
  <si>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</si>
  <si>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</si>
  <si>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</si>
  <si>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</si>
  <si>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</si>
  <si>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</si>
  <si>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</si>
  <si>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</si>
  <si>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</si>
  <si>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</si>
  <si>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</si>
  <si>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</si>
  <si>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</si>
  <si>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</si>
  <si>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</si>
  <si>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</si>
  <si>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</si>
  <si>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</si>
  <si>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</si>
  <si>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</si>
  <si>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</si>
  <si>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</si>
  <si>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</si>
  <si>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</si>
  <si>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</si>
  <si>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</si>
  <si>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</si>
  <si>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</si>
  <si>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</si>
  <si>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</si>
  <si>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</si>
  <si>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</si>
  <si>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</si>
  <si>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</si>
  <si>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</si>
  <si>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</si>
  <si>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</si>
  <si>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</si>
  <si>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</si>
  <si>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</si>
  <si>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</si>
  <si>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</si>
  <si>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</si>
  <si>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</si>
  <si>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</si>
  <si>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</si>
  <si>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</si>
  <si>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</si>
  <si>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</si>
  <si>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</si>
  <si>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</si>
  <si>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</si>
  <si>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</si>
  <si>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</si>
  <si>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</si>
  <si>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</si>
  <si>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</si>
  <si>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</si>
  <si>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</si>
  <si>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</si>
  <si>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</si>
  <si>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</si>
  <si>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</si>
  <si>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</si>
  <si>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</si>
  <si>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</si>
  <si>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</si>
  <si>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</si>
  <si>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</si>
  <si>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</si>
  <si>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</si>
  <si>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</si>
  <si>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</si>
  <si>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</si>
  <si>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</si>
  <si>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</si>
  <si>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</si>
  <si>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</si>
  <si>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</si>
  <si>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</si>
  <si>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</si>
  <si>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</si>
  <si>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</si>
  <si>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</si>
  <si>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</si>
  <si>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</si>
  <si>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</si>
  <si>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</si>
  <si>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</si>
  <si>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</si>
  <si>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</si>
  <si>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</si>
  <si>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</si>
  <si>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</si>
  <si>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</si>
  <si>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</si>
  <si>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</si>
  <si>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</si>
  <si>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</si>
  <si>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</si>
  <si>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</si>
  <si>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</si>
  <si>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</si>
  <si>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</si>
  <si>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</si>
  <si>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</si>
  <si>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</si>
  <si>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</si>
  <si>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</si>
  <si>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</si>
  <si>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</si>
  <si>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</si>
  <si>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</si>
  <si>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</si>
  <si>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</si>
  <si>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</si>
  <si>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</si>
  <si>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</si>
  <si>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</si>
  <si>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</si>
  <si>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</si>
  <si>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</si>
  <si>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</si>
  <si>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</si>
  <si>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</si>
  <si>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</si>
  <si>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</si>
  <si>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</si>
  <si>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</si>
  <si>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</si>
  <si>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</si>
  <si>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</si>
  <si>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</si>
  <si>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</si>
  <si>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</si>
  <si>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</si>
  <si>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</si>
  <si>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</si>
  <si>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</si>
  <si>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</si>
  <si>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</si>
  <si>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</si>
  <si>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</si>
  <si>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</si>
  <si>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</si>
  <si>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</si>
  <si>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</si>
  <si>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</si>
  <si>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</si>
  <si>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</si>
  <si>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</si>
  <si>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</si>
  <si>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</si>
  <si>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</si>
  <si>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</si>
  <si>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</si>
  <si>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</si>
  <si>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</si>
  <si>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</si>
  <si>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</si>
  <si>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</si>
  <si>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</si>
  <si>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</si>
  <si>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</si>
  <si>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</si>
  <si>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</si>
  <si>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</si>
  <si>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</si>
  <si>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</si>
  <si>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</si>
  <si>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</si>
  <si>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</si>
  <si>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</si>
  <si>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</si>
  <si>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</si>
  <si>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</si>
  <si>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</si>
  <si>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</si>
  <si>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</si>
  <si>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</si>
  <si>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</si>
  <si>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</si>
  <si>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</si>
  <si>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</si>
  <si>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</si>
  <si>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</si>
  <si>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</si>
  <si>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</si>
  <si>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</si>
  <si>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</si>
  <si>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</si>
  <si>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</si>
  <si>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</si>
  <si>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</si>
  <si>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</si>
  <si>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</si>
  <si>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</si>
  <si>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</si>
  <si>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</si>
  <si>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</si>
  <si>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</si>
  <si>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</si>
  <si>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</si>
  <si>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</si>
  <si>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</si>
  <si>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</si>
  <si>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</si>
  <si>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</si>
  <si>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</si>
  <si>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</si>
  <si>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</si>
  <si>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</si>
  <si>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</si>
  <si>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</si>
  <si>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</si>
  <si>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</si>
  <si>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</si>
  <si>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</si>
  <si>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</si>
  <si>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</si>
  <si>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</si>
  <si>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</si>
  <si>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</si>
  <si>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</si>
  <si>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</si>
  <si>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</si>
  <si>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</si>
  <si>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</si>
  <si>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</si>
  <si>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</si>
  <si>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</si>
  <si>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</si>
  <si>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</si>
  <si>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</si>
  <si>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</si>
  <si>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</si>
  <si>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</si>
  <si>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</si>
  <si>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</si>
  <si>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</si>
  <si>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</si>
  <si>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</si>
  <si>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</si>
  <si>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</si>
  <si>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</si>
  <si>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</si>
  <si>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</si>
  <si>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</si>
  <si>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</si>
  <si>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</si>
  <si>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</si>
  <si>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</si>
  <si>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</si>
  <si>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</si>
  <si>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</si>
  <si>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</si>
  <si>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</si>
  <si>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</si>
  <si>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</si>
  <si>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</si>
  <si>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</si>
  <si>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</si>
  <si>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</si>
  <si>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</si>
  <si>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</si>
  <si>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</si>
  <si>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</si>
  <si>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</si>
  <si>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</si>
  <si>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</si>
  <si>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</si>
  <si>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</si>
  <si>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</si>
  <si>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</si>
  <si>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</si>
  <si>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</si>
  <si>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</si>
  <si>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</si>
  <si>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</si>
  <si>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</si>
  <si>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</si>
  <si>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</si>
  <si>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</si>
  <si>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</si>
  <si>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</si>
  <si>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</si>
  <si>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</si>
  <si>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</si>
  <si>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</si>
  <si>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</si>
  <si>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</si>
  <si>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</si>
  <si>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</si>
  <si>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</si>
  <si>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</si>
  <si>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</si>
  <si>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</si>
  <si>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</si>
  <si>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</si>
  <si>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</si>
  <si>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</si>
  <si>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</si>
  <si>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</si>
  <si>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</si>
  <si>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</si>
  <si>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</si>
  <si>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</si>
  <si>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</si>
  <si>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</si>
  <si>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</si>
  <si>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</si>
  <si>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</si>
  <si>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</si>
  <si>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</si>
  <si>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</si>
  <si>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</si>
  <si>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</si>
  <si>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</si>
  <si>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</si>
  <si>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</si>
  <si>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</si>
  <si>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</si>
  <si>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</si>
  <si>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</si>
  <si>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</si>
  <si>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</si>
  <si>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</si>
  <si>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</si>
  <si>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</si>
  <si>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</si>
  <si>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</si>
  <si>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</si>
  <si>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</si>
  <si>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</si>
  <si>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</si>
  <si>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</si>
  <si>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</si>
  <si>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</si>
  <si>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</si>
  <si>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</si>
  <si>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</si>
  <si>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</si>
  <si>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</si>
  <si>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</si>
  <si>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</si>
  <si>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</si>
  <si>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</si>
  <si>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</si>
  <si>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</si>
  <si>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</si>
  <si>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</si>
  <si>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</si>
  <si>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</si>
  <si>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</si>
  <si>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</si>
  <si>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</si>
  <si>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</si>
  <si>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</si>
  <si>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</si>
  <si>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</si>
  <si>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</si>
  <si>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</si>
  <si>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</si>
  <si>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</si>
  <si>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</si>
  <si>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</si>
  <si>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</si>
  <si>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</si>
  <si>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</si>
  <si>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</si>
  <si>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</si>
  <si>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Rothenburg o.d.T. GmbH</t>
  </si>
  <si>
    <t>9870083700005</t>
  </si>
  <si>
    <t>Steinweg 25</t>
  </si>
  <si>
    <t>Rothenburg ob der Tauber</t>
  </si>
  <si>
    <t>NCHN007008370000</t>
  </si>
  <si>
    <t>Rothenburg o.d.T.</t>
  </si>
  <si>
    <t>DE_HKO03</t>
  </si>
  <si>
    <t>DE_HEF33</t>
  </si>
  <si>
    <t>DE_HEF34</t>
  </si>
  <si>
    <t>DE_HMF33</t>
  </si>
  <si>
    <t>DE_HMF34</t>
  </si>
  <si>
    <t>DE_GHD33</t>
  </si>
  <si>
    <t>DE_GHD34</t>
  </si>
  <si>
    <t>Herr Andreas Haas</t>
  </si>
  <si>
    <t>andreas.haas@stadtwerke-rothenburg.de</t>
  </si>
  <si>
    <t>09861 9477 -51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</si>
</sst>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651</v>
      </c>
    </row>
    <row r="8" spans="2:7" s="8" customFormat="1">
      <c r="B8" s="8" t="s">
        <v>654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652</v>
      </c>
    </row>
    <row r="12" spans="2:7" s="8" customFormat="1">
      <c r="B12" s="8" t="s">
        <v>496</v>
      </c>
    </row>
    <row r="13" spans="2:7" s="8" customFormat="1">
      <c r="B13" s="8" t="s">
        <v>653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6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2" sqref="D3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42669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42736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30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91541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668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670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394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Stadtwerke Rothenburg o.d.T. GmbH</v>
      </c>
      <c r="E28" s="38"/>
      <c r="F28" s="11"/>
      <c r="G28" s="2"/>
    </row>
    <row r="29" spans="1:15">
      <c r="B29" s="15"/>
      <c r="C29" s="22" t="s">
        <v>394</v>
      </c>
      <c r="D29" s="41" t="s">
        <v>655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418</v>
      </c>
      <c r="D31" s="45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63" priority="2">
      <formula>IF(CELL("Zeile",D30)&lt;$D$25+CELL("Zeile",$D$29),1,0)</formula>
    </cfRule>
  </conditionalFormatting>
  <conditionalFormatting sqref="D30:D48">
    <cfRule type="expression" dxfId="62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Stadtwerke Rothenburg o.d.T.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Stadtwerke Rothenburg o.d.T. GmbH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7" t="str">
        <f>Netzbetreiber!$D$11</f>
        <v>9870083700005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0" t="s">
        <v>255</v>
      </c>
      <c r="I11" s="270" t="s">
        <v>258</v>
      </c>
      <c r="J11" s="270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609</v>
      </c>
      <c r="D13" s="33" t="s">
        <v>610</v>
      </c>
      <c r="E13" s="15"/>
      <c r="H13" s="270" t="s">
        <v>610</v>
      </c>
      <c r="I13" s="270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659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83</v>
      </c>
      <c r="C18" s="31" t="s">
        <v>367</v>
      </c>
      <c r="D18" s="49" t="s">
        <v>256</v>
      </c>
      <c r="E18" s="15"/>
      <c r="H18" s="268" t="s">
        <v>256</v>
      </c>
      <c r="I18" s="268" t="s">
        <v>134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569</v>
      </c>
      <c r="I19" s="269" t="s">
        <v>486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487</v>
      </c>
      <c r="I20" s="269" t="s">
        <v>488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84</v>
      </c>
      <c r="C22" s="8" t="s">
        <v>607</v>
      </c>
      <c r="D22" s="49" t="s">
        <v>603</v>
      </c>
      <c r="E22" s="15"/>
      <c r="H22" s="266" t="s">
        <v>603</v>
      </c>
      <c r="I22" s="266" t="s">
        <v>604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6" t="s">
        <v>606</v>
      </c>
      <c r="I23" s="8" t="s">
        <v>602</v>
      </c>
      <c r="J23" s="8"/>
      <c r="K23" s="8"/>
      <c r="L23" s="267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6" t="s">
        <v>605</v>
      </c>
      <c r="I24" s="266" t="s">
        <v>612</v>
      </c>
      <c r="J24" s="8"/>
      <c r="K24" s="8"/>
      <c r="L24" s="269" t="s">
        <v>613</v>
      </c>
      <c r="M24" s="269" t="s">
        <v>615</v>
      </c>
      <c r="N24" s="269" t="s">
        <v>614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369</v>
      </c>
      <c r="C26" s="6" t="s">
        <v>572</v>
      </c>
      <c r="D26" s="42" t="s">
        <v>135</v>
      </c>
      <c r="E26" s="15"/>
      <c r="H26" s="268" t="s">
        <v>133</v>
      </c>
      <c r="I26" s="268" t="s">
        <v>135</v>
      </c>
      <c r="J26" s="266"/>
      <c r="K26" s="266"/>
      <c r="L26" s="267"/>
    </row>
    <row r="27" spans="2:16" ht="15" customHeight="1">
      <c r="B27" s="7"/>
      <c r="C27" s="6" t="s">
        <v>616</v>
      </c>
      <c r="D27" s="42" t="s">
        <v>617</v>
      </c>
      <c r="E27" s="15"/>
      <c r="H27" s="296" t="s">
        <v>617</v>
      </c>
      <c r="I27" s="268" t="s">
        <v>618</v>
      </c>
      <c r="J27" s="268" t="s">
        <v>619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620</v>
      </c>
      <c r="I28" s="269" t="s">
        <v>621</v>
      </c>
      <c r="J28" s="269" t="s">
        <v>622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623</v>
      </c>
      <c r="I29" s="269" t="s">
        <v>624</v>
      </c>
      <c r="J29" s="269" t="s">
        <v>625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491</v>
      </c>
      <c r="C31" s="6" t="s">
        <v>571</v>
      </c>
      <c r="D31" s="42" t="s">
        <v>135</v>
      </c>
      <c r="E31" s="15"/>
      <c r="H31" s="268" t="s">
        <v>133</v>
      </c>
      <c r="I31" s="268" t="s">
        <v>135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626</v>
      </c>
      <c r="I32" s="269" t="s">
        <v>627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628</v>
      </c>
      <c r="I33" s="266" t="s">
        <v>623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543</v>
      </c>
      <c r="C35" s="24" t="s">
        <v>493</v>
      </c>
      <c r="D35" s="42">
        <v>7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544</v>
      </c>
      <c r="C37" s="5" t="s">
        <v>364</v>
      </c>
      <c r="D37" s="34">
        <v>1500000</v>
      </c>
      <c r="E37" s="15" t="s">
        <v>502</v>
      </c>
      <c r="I37" s="266"/>
      <c r="J37" s="266"/>
      <c r="K37" s="266"/>
      <c r="L37" s="266"/>
      <c r="M37" s="267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365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660</v>
      </c>
    </row>
    <row r="49" spans="3:4" ht="18" customHeight="1">
      <c r="C49" s="22" t="s">
        <v>581</v>
      </c>
      <c r="D49" s="45"/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sheet="1" objects="1" scenarios="1"/>
  <conditionalFormatting sqref="D15">
    <cfRule type="expression" dxfId="61" priority="21">
      <formula>IF($D$11="Gaspool",1,0)</formula>
    </cfRule>
  </conditionalFormatting>
  <conditionalFormatting sqref="D16">
    <cfRule type="expression" dxfId="60" priority="18">
      <formula>IF($D$11="NCG",1,0)</formula>
    </cfRule>
  </conditionalFormatting>
  <conditionalFormatting sqref="D48:D62">
    <cfRule type="expression" dxfId="59" priority="17">
      <formula>IF(CELL("Zeile",D48)&lt;$D$46+CELL("Zeile",$D$48),1,0)</formula>
    </cfRule>
  </conditionalFormatting>
  <conditionalFormatting sqref="D49:D62">
    <cfRule type="expression" dxfId="58" priority="16">
      <formula>IF(CELL(D49)&lt;$D$36+27,1,0)</formula>
    </cfRule>
  </conditionalFormatting>
  <conditionalFormatting sqref="D23">
    <cfRule type="expression" dxfId="57" priority="15">
      <formula>IF($D$22=$H$22,1,0)</formula>
    </cfRule>
  </conditionalFormatting>
  <conditionalFormatting sqref="D31">
    <cfRule type="expression" dxfId="56" priority="4">
      <formula>IF($D$18="synthetisch",1,0)</formula>
    </cfRule>
  </conditionalFormatting>
  <conditionalFormatting sqref="D28">
    <cfRule type="expression" dxfId="55" priority="2">
      <formula>IF(AND($D$27=$I$27,$D$26=$H$26),1,0)</formula>
    </cfRule>
  </conditionalFormatting>
  <conditionalFormatting sqref="D26:D28">
    <cfRule type="expression" dxfId="54" priority="5">
      <formula>IF($D$18="analytisch",1,0)</formula>
    </cfRule>
  </conditionalFormatting>
  <conditionalFormatting sqref="D27">
    <cfRule type="expression" dxfId="53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5" zoomScale="70" zoomScaleNormal="70" workbookViewId="0">
      <selection activeCell="H68" sqref="H68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538</v>
      </c>
    </row>
    <row r="3" spans="2:56" ht="15" customHeight="1">
      <c r="B3" s="169"/>
    </row>
    <row r="4" spans="2:56">
      <c r="B4" s="129"/>
      <c r="C4" s="56" t="s">
        <v>444</v>
      </c>
      <c r="D4" s="57"/>
      <c r="E4" s="329" t="str">
        <f>Netzbetreiber!D9</f>
        <v>Stadtwerke Rothenburg o.d.T. GmbH</v>
      </c>
      <c r="F4" s="329"/>
      <c r="G4" s="3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Stadtwerke Rothenburg o.d.T.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8" t="str">
        <f>Netzbetreiber!D11</f>
        <v>9870083700005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0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0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2" t="str">
        <f>INDEX('SLP-Verfahren'!D48:D62,'SLP-Temp-Gebiet #01'!F10)</f>
        <v>Rothenburg o.d.T.</v>
      </c>
      <c r="G11" s="332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578</v>
      </c>
      <c r="D13" s="343"/>
      <c r="E13" s="343"/>
      <c r="F13" s="180" t="s">
        <v>542</v>
      </c>
      <c r="G13" s="129" t="s">
        <v>540</v>
      </c>
      <c r="H13" s="260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447</v>
      </c>
      <c r="D14" s="344"/>
      <c r="E14" s="89" t="s">
        <v>448</v>
      </c>
      <c r="F14" s="261"/>
      <c r="G14" s="262"/>
      <c r="H14" s="51"/>
      <c r="I14" s="57"/>
      <c r="J14" s="129"/>
      <c r="K14" s="129"/>
      <c r="L14" s="129"/>
      <c r="M14" s="129"/>
      <c r="N14" s="129"/>
      <c r="O14" s="331" t="s">
        <v>645</v>
      </c>
      <c r="R14" s="206" t="s">
        <v>558</v>
      </c>
      <c r="S14" s="206" t="s">
        <v>559</v>
      </c>
      <c r="T14" s="206" t="s">
        <v>560</v>
      </c>
      <c r="U14" s="206" t="s">
        <v>561</v>
      </c>
      <c r="V14" s="206" t="s">
        <v>541</v>
      </c>
      <c r="W14" s="206" t="s">
        <v>562</v>
      </c>
      <c r="X14" s="206" t="s">
        <v>563</v>
      </c>
      <c r="Y14" s="206" t="s">
        <v>564</v>
      </c>
      <c r="Z14" s="206" t="s">
        <v>565</v>
      </c>
      <c r="AA14" s="206" t="s">
        <v>566</v>
      </c>
      <c r="AB14" s="206" t="s">
        <v>567</v>
      </c>
      <c r="AC14" s="206" t="s">
        <v>568</v>
      </c>
    </row>
    <row r="15" spans="2:56" ht="19.5" customHeight="1">
      <c r="B15" s="129"/>
      <c r="C15" s="344" t="s">
        <v>386</v>
      </c>
      <c r="D15" s="344"/>
      <c r="E15" s="89" t="s">
        <v>448</v>
      </c>
      <c r="F15" s="261"/>
      <c r="G15" s="262"/>
      <c r="H15" s="51"/>
      <c r="I15" s="57"/>
      <c r="J15" s="129"/>
      <c r="K15" s="129"/>
      <c r="L15" s="129"/>
      <c r="M15" s="129"/>
      <c r="N15" s="129"/>
      <c r="O15" s="160"/>
      <c r="R15" s="259" t="s">
        <v>70</v>
      </c>
      <c r="S15" s="259" t="s">
        <v>71</v>
      </c>
      <c r="T15" s="259" t="s">
        <v>72</v>
      </c>
      <c r="U15" s="259" t="s">
        <v>73</v>
      </c>
      <c r="V15" s="259" t="s">
        <v>74</v>
      </c>
      <c r="W15" s="259" t="s">
        <v>75</v>
      </c>
      <c r="X15" s="259" t="s">
        <v>76</v>
      </c>
      <c r="Y15" s="259" t="s">
        <v>77</v>
      </c>
      <c r="Z15" s="259" t="s">
        <v>78</v>
      </c>
      <c r="AA15" s="259" t="s">
        <v>79</v>
      </c>
      <c r="AB15" s="259" t="s">
        <v>80</v>
      </c>
      <c r="AC15" s="259" t="s">
        <v>81</v>
      </c>
      <c r="AD15" s="259" t="s">
        <v>82</v>
      </c>
      <c r="AE15" s="259" t="s">
        <v>83</v>
      </c>
      <c r="AF15" s="259" t="s">
        <v>84</v>
      </c>
      <c r="AG15" s="259" t="s">
        <v>369</v>
      </c>
      <c r="AH15" s="259" t="s">
        <v>491</v>
      </c>
      <c r="AI15" s="259" t="s">
        <v>543</v>
      </c>
      <c r="AJ15" s="259" t="s">
        <v>544</v>
      </c>
      <c r="AK15" s="259" t="s">
        <v>545</v>
      </c>
      <c r="AL15" s="259" t="s">
        <v>546</v>
      </c>
      <c r="AM15" s="259" t="s">
        <v>547</v>
      </c>
      <c r="AN15" s="259" t="s">
        <v>548</v>
      </c>
      <c r="AO15" s="259" t="s">
        <v>549</v>
      </c>
      <c r="AP15" s="259" t="s">
        <v>550</v>
      </c>
      <c r="AQ15" s="259" t="s">
        <v>551</v>
      </c>
      <c r="AR15" s="259" t="s">
        <v>552</v>
      </c>
      <c r="AS15" s="259" t="s">
        <v>553</v>
      </c>
      <c r="AT15" s="259" t="s">
        <v>554</v>
      </c>
      <c r="AU15" s="259" t="s">
        <v>555</v>
      </c>
      <c r="AV15" s="259" t="s">
        <v>556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512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0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513</v>
      </c>
      <c r="D20" s="177" t="s">
        <v>509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520</v>
      </c>
      <c r="D21" s="152" t="s">
        <v>511</v>
      </c>
      <c r="E21" s="280">
        <f>1-SUMPRODUCT(F19:N19,F21:N21)</f>
        <v>1</v>
      </c>
      <c r="F21" s="280">
        <f>ROUND(F22/$D$22,4)</f>
        <v>0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531</v>
      </c>
      <c r="D22" s="183">
        <f>SUMPRODUCT(E22:N22,E19:N19)</f>
        <v>1</v>
      </c>
      <c r="E22" s="282">
        <v>1</v>
      </c>
      <c r="F22" s="282"/>
      <c r="G22" s="283"/>
      <c r="H22" s="283"/>
      <c r="I22" s="283"/>
      <c r="J22" s="283"/>
      <c r="K22" s="283"/>
      <c r="L22" s="283"/>
      <c r="M22" s="283"/>
      <c r="N22" s="283"/>
      <c r="O22" s="182" t="s">
        <v>144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136</v>
      </c>
      <c r="D23" s="185"/>
      <c r="E23" s="155" t="s">
        <v>499</v>
      </c>
      <c r="F23" s="155"/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2" t="s">
        <v>141</v>
      </c>
      <c r="Q23" s="208"/>
      <c r="R23" s="67" t="s">
        <v>138</v>
      </c>
      <c r="S23" s="67" t="s">
        <v>499</v>
      </c>
      <c r="T23" s="28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515</v>
      </c>
      <c r="D24" s="185"/>
      <c r="E24" s="341" t="s">
        <v>660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82" t="s">
        <v>516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510</v>
      </c>
      <c r="D25" s="185"/>
      <c r="E25" s="159">
        <v>3010843</v>
      </c>
      <c r="F25" s="159"/>
      <c r="G25" s="159"/>
      <c r="H25" s="159"/>
      <c r="I25" s="159"/>
      <c r="J25" s="159"/>
      <c r="K25" s="159"/>
      <c r="L25" s="159"/>
      <c r="M25" s="159"/>
      <c r="N25" s="159"/>
      <c r="O25" s="182" t="s">
        <v>142</v>
      </c>
      <c r="Q25" s="208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140</v>
      </c>
      <c r="D26" s="185"/>
      <c r="E26" s="155" t="s">
        <v>500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82" t="s">
        <v>141</v>
      </c>
      <c r="Q26" s="208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139</v>
      </c>
      <c r="D30" s="177" t="s">
        <v>254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143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521</v>
      </c>
      <c r="D31" s="183" t="s">
        <v>253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527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144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2" t="s">
        <v>141</v>
      </c>
      <c r="Q33" s="208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0"/>
      <c r="C34" s="184" t="s">
        <v>450</v>
      </c>
      <c r="D34" s="152" t="s">
        <v>449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2" t="s">
        <v>141</v>
      </c>
      <c r="Q34" s="208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599</v>
      </c>
      <c r="D35" s="152" t="s">
        <v>600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2" t="s">
        <v>141</v>
      </c>
      <c r="Q35" s="208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2" t="s">
        <v>141</v>
      </c>
      <c r="Q36" s="208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269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348</v>
      </c>
      <c r="D39" s="195"/>
      <c r="E39" s="195" t="s">
        <v>525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526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519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523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524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529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530</v>
      </c>
      <c r="D46" s="198" t="s">
        <v>528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361</v>
      </c>
      <c r="K46" s="195"/>
      <c r="L46" s="195"/>
      <c r="M46" s="195"/>
      <c r="N46" s="195"/>
      <c r="O46" s="196"/>
    </row>
    <row r="47" spans="2:28">
      <c r="B47" s="190"/>
      <c r="C47" s="197" t="s">
        <v>347</v>
      </c>
      <c r="D47" s="198" t="s">
        <v>528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361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573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0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513</v>
      </c>
      <c r="D54" s="177" t="s">
        <v>509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143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520</v>
      </c>
      <c r="D55" s="152" t="s">
        <v>511</v>
      </c>
      <c r="E55" s="278">
        <f>1-SUMPRODUCT(F53:N53,F55:N55)</f>
        <v>1</v>
      </c>
      <c r="F55" s="278">
        <f>ROUND(F56/$D$56,4)</f>
        <v>0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531</v>
      </c>
      <c r="D56" s="183">
        <f>SUMPRODUCT(E56:N56,E53:N53)</f>
        <v>1</v>
      </c>
      <c r="E56" s="279">
        <f>E22</f>
        <v>1</v>
      </c>
      <c r="F56" s="279">
        <f t="shared" ref="F56:N56" si="6">F22</f>
        <v>0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144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136</v>
      </c>
      <c r="D57" s="185"/>
      <c r="E57" s="155" t="str">
        <f>E23</f>
        <v>MeteoGroup</v>
      </c>
      <c r="F57" s="155">
        <f t="shared" ref="F57:N57" si="7">F23</f>
        <v>0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141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515</v>
      </c>
      <c r="D58" s="185"/>
      <c r="E58" s="155" t="str">
        <f>E24</f>
        <v>Rothenburg o.d.T.</v>
      </c>
      <c r="F58" s="155">
        <f t="shared" ref="F58:N58" si="8">F24</f>
        <v>0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516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510</v>
      </c>
      <c r="D59" s="185"/>
      <c r="E59" s="159">
        <f>E25</f>
        <v>3010843</v>
      </c>
      <c r="F59" s="159">
        <f t="shared" ref="F59:N59" si="9">F25</f>
        <v>0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142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140</v>
      </c>
      <c r="D60" s="185"/>
      <c r="E60" s="157" t="str">
        <f>E26</f>
        <v>Temp. (2m)</v>
      </c>
      <c r="F60" s="157">
        <f t="shared" ref="F60:N60" si="10">F26</f>
        <v>0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v>4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1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139</v>
      </c>
      <c r="D64" s="177" t="s">
        <v>254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143</v>
      </c>
    </row>
    <row r="65" spans="2:15">
      <c r="B65" s="180"/>
      <c r="C65" s="181" t="s">
        <v>521</v>
      </c>
      <c r="D65" s="183" t="s">
        <v>253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12">ROUND(G66/$D$66,4)</f>
        <v>0.1333</v>
      </c>
      <c r="H65" s="278">
        <f t="shared" si="12"/>
        <v>6.6699999999999995E-2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527</v>
      </c>
      <c r="D66" s="183">
        <f>SUMPRODUCT(E66:N66,E63:N63)</f>
        <v>1.875</v>
      </c>
      <c r="E66" s="286">
        <f>E32</f>
        <v>1</v>
      </c>
      <c r="F66" s="286">
        <f t="shared" ref="F66:G69" si="13">F32</f>
        <v>0.5</v>
      </c>
      <c r="G66" s="286">
        <f t="shared" si="13"/>
        <v>0.25</v>
      </c>
      <c r="H66" s="286">
        <f t="shared" ref="H66" si="14">H32</f>
        <v>0.125</v>
      </c>
      <c r="I66" s="286">
        <f t="shared" ref="I66:N66" si="15">I32</f>
        <v>0</v>
      </c>
      <c r="J66" s="286">
        <f t="shared" si="15"/>
        <v>0</v>
      </c>
      <c r="K66" s="286">
        <f t="shared" si="15"/>
        <v>0</v>
      </c>
      <c r="L66" s="286">
        <f t="shared" si="15"/>
        <v>0</v>
      </c>
      <c r="M66" s="286">
        <f t="shared" si="15"/>
        <v>0</v>
      </c>
      <c r="N66" s="286">
        <f t="shared" si="15"/>
        <v>0</v>
      </c>
      <c r="O66" s="182" t="s">
        <v>144</v>
      </c>
    </row>
    <row r="67" spans="2:15">
      <c r="B67" s="180"/>
      <c r="C67" s="184" t="s">
        <v>360</v>
      </c>
      <c r="D67" s="152" t="s">
        <v>359</v>
      </c>
      <c r="E67" s="155" t="str">
        <f>E33</f>
        <v>D</v>
      </c>
      <c r="F67" s="155" t="str">
        <f t="shared" si="13"/>
        <v>D-1</v>
      </c>
      <c r="G67" s="155" t="str">
        <f t="shared" si="13"/>
        <v>D-2</v>
      </c>
      <c r="H67" s="155" t="str">
        <f t="shared" ref="H67" si="16">H33</f>
        <v>D-3</v>
      </c>
      <c r="I67" s="155">
        <f t="shared" ref="I67:N67" si="17">I33</f>
        <v>0</v>
      </c>
      <c r="J67" s="155">
        <f t="shared" si="17"/>
        <v>0</v>
      </c>
      <c r="K67" s="155">
        <f t="shared" si="17"/>
        <v>0</v>
      </c>
      <c r="L67" s="155">
        <f t="shared" si="17"/>
        <v>0</v>
      </c>
      <c r="M67" s="155">
        <f t="shared" si="17"/>
        <v>0</v>
      </c>
      <c r="N67" s="155">
        <f t="shared" si="17"/>
        <v>0</v>
      </c>
      <c r="O67" s="182" t="s">
        <v>141</v>
      </c>
    </row>
    <row r="68" spans="2:15">
      <c r="B68" s="180"/>
      <c r="C68" s="184" t="s">
        <v>450</v>
      </c>
      <c r="D68" s="152" t="s">
        <v>449</v>
      </c>
      <c r="E68" s="158" t="str">
        <f>E34</f>
        <v>Kalendertag</v>
      </c>
      <c r="F68" s="158" t="str">
        <f t="shared" si="13"/>
        <v>Kalendertag</v>
      </c>
      <c r="G68" s="158" t="str">
        <f t="shared" si="13"/>
        <v>Kalendertag</v>
      </c>
      <c r="H68" s="158" t="str">
        <f t="shared" ref="H68" si="18">H34</f>
        <v>Kalendertag</v>
      </c>
      <c r="I68" s="161">
        <f t="shared" ref="I68:N68" si="19">I34</f>
        <v>0</v>
      </c>
      <c r="J68" s="161">
        <f t="shared" si="19"/>
        <v>0</v>
      </c>
      <c r="K68" s="161">
        <f t="shared" si="19"/>
        <v>0</v>
      </c>
      <c r="L68" s="161">
        <f t="shared" si="19"/>
        <v>0</v>
      </c>
      <c r="M68" s="161">
        <f t="shared" si="19"/>
        <v>0</v>
      </c>
      <c r="N68" s="161">
        <f t="shared" si="19"/>
        <v>0</v>
      </c>
      <c r="O68" s="182" t="s">
        <v>141</v>
      </c>
    </row>
    <row r="69" spans="2:15">
      <c r="B69" s="180"/>
      <c r="C69" s="184" t="s">
        <v>599</v>
      </c>
      <c r="D69" s="152" t="s">
        <v>600</v>
      </c>
      <c r="E69" s="158" t="str">
        <f>E35</f>
        <v>UCT</v>
      </c>
      <c r="F69" s="158" t="str">
        <f t="shared" si="13"/>
        <v>UCT</v>
      </c>
      <c r="G69" s="158" t="str">
        <f t="shared" si="13"/>
        <v>UCT</v>
      </c>
      <c r="H69" s="158" t="str">
        <f t="shared" ref="H69" si="20">H35</f>
        <v>UCT</v>
      </c>
      <c r="I69" s="161" t="str">
        <f t="shared" ref="I69:N69" si="21">I35</f>
        <v>CET/CEST</v>
      </c>
      <c r="J69" s="161" t="str">
        <f t="shared" si="21"/>
        <v>CET/CEST</v>
      </c>
      <c r="K69" s="161" t="str">
        <f t="shared" si="21"/>
        <v>CET/CEST</v>
      </c>
      <c r="L69" s="161" t="str">
        <f t="shared" si="21"/>
        <v>CET/CEST</v>
      </c>
      <c r="M69" s="161" t="str">
        <f t="shared" si="21"/>
        <v>CET/CEST</v>
      </c>
      <c r="N69" s="161" t="str">
        <f t="shared" si="21"/>
        <v>CET/CEST</v>
      </c>
      <c r="O69" s="182" t="s">
        <v>141</v>
      </c>
    </row>
    <row r="70" spans="2:15">
      <c r="B70" s="180"/>
      <c r="C70" s="189" t="s">
        <v>442</v>
      </c>
      <c r="D70" s="118" t="s">
        <v>532</v>
      </c>
      <c r="E70" s="162" t="s">
        <v>452</v>
      </c>
      <c r="F70" s="162" t="s">
        <v>452</v>
      </c>
      <c r="G70" s="162" t="s">
        <v>452</v>
      </c>
      <c r="H70" s="162" t="s">
        <v>452</v>
      </c>
      <c r="I70" s="162">
        <f t="shared" ref="I70:N70" si="22">I36</f>
        <v>0</v>
      </c>
      <c r="J70" s="162">
        <f t="shared" si="22"/>
        <v>0</v>
      </c>
      <c r="K70" s="162">
        <f t="shared" si="22"/>
        <v>0</v>
      </c>
      <c r="L70" s="162">
        <f t="shared" si="22"/>
        <v>0</v>
      </c>
      <c r="M70" s="162">
        <f t="shared" si="22"/>
        <v>0</v>
      </c>
      <c r="N70" s="162">
        <f t="shared" si="22"/>
        <v>0</v>
      </c>
      <c r="O70" s="182" t="s">
        <v>141</v>
      </c>
    </row>
    <row r="71" spans="2:15"/>
    <row r="72" spans="2:15" ht="15.75" customHeight="1">
      <c r="C72" s="345" t="s">
        <v>574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1" priority="32">
      <formula>IF(E$20&lt;=$F$18,1,0)</formula>
    </cfRule>
  </conditionalFormatting>
  <conditionalFormatting sqref="E32:N36">
    <cfRule type="expression" dxfId="50" priority="31">
      <formula>IF(E$30&lt;=$F$28,1,0)</formula>
    </cfRule>
  </conditionalFormatting>
  <conditionalFormatting sqref="E26:F26">
    <cfRule type="expression" dxfId="49" priority="30">
      <formula>IF(E$20&lt;=$F$18,1,0)</formula>
    </cfRule>
  </conditionalFormatting>
  <conditionalFormatting sqref="E26:N26">
    <cfRule type="expression" dxfId="48" priority="29">
      <formula>IF(E$20&lt;=$F$18,1,0)</formula>
    </cfRule>
  </conditionalFormatting>
  <conditionalFormatting sqref="E56:N59">
    <cfRule type="expression" dxfId="47" priority="26">
      <formula>IF(E$54&lt;=$F$52,1,0)</formula>
    </cfRule>
  </conditionalFormatting>
  <conditionalFormatting sqref="E60:N60">
    <cfRule type="expression" dxfId="46" priority="25">
      <formula>IF(E$54&lt;=$F$52,1,0)</formula>
    </cfRule>
  </conditionalFormatting>
  <conditionalFormatting sqref="E66:N68">
    <cfRule type="expression" dxfId="45" priority="19">
      <formula>IF(E$64&lt;=$F$62,1,0)</formula>
    </cfRule>
  </conditionalFormatting>
  <conditionalFormatting sqref="E65:N68 E70:N70">
    <cfRule type="expression" dxfId="44" priority="17">
      <formula>IF(E$64&gt;$F$62,1,0)</formula>
    </cfRule>
  </conditionalFormatting>
  <conditionalFormatting sqref="E56:N60">
    <cfRule type="expression" dxfId="43" priority="16">
      <formula>IF(E$54&gt;$F$52,1,0)</formula>
    </cfRule>
  </conditionalFormatting>
  <conditionalFormatting sqref="E21:N26">
    <cfRule type="expression" dxfId="42" priority="15">
      <formula>IF(E$20&gt;$F$18,1,0)</formula>
    </cfRule>
  </conditionalFormatting>
  <conditionalFormatting sqref="E32:N36">
    <cfRule type="expression" dxfId="41" priority="14">
      <formula>IF(E$30&gt;$F$28,1,0)</formula>
    </cfRule>
  </conditionalFormatting>
  <conditionalFormatting sqref="H11 H8:H9">
    <cfRule type="expression" dxfId="40" priority="13">
      <formula>IF($F$9=1,1,0)</formula>
    </cfRule>
  </conditionalFormatting>
  <conditionalFormatting sqref="E55:N55">
    <cfRule type="expression" dxfId="39" priority="12">
      <formula>IF(E$54&gt;$F$52,1,0)</formula>
    </cfRule>
  </conditionalFormatting>
  <conditionalFormatting sqref="E31:N31">
    <cfRule type="expression" dxfId="38" priority="11">
      <formula>IF(E$30&gt;$F$28,1,0)</formula>
    </cfRule>
  </conditionalFormatting>
  <conditionalFormatting sqref="E70:N70">
    <cfRule type="expression" dxfId="37" priority="10">
      <formula>IF(E$64&lt;=$F$62,1,0)</formula>
    </cfRule>
  </conditionalFormatting>
  <conditionalFormatting sqref="H10">
    <cfRule type="expression" dxfId="36" priority="9">
      <formula>IF($F$9=1,1,0)</formula>
    </cfRule>
  </conditionalFormatting>
  <conditionalFormatting sqref="E69:N69">
    <cfRule type="expression" dxfId="35" priority="6">
      <formula>IF(E$64&lt;=$F$62,1,0)</formula>
    </cfRule>
  </conditionalFormatting>
  <conditionalFormatting sqref="E69:N69">
    <cfRule type="expression" dxfId="34" priority="5">
      <formula>IF(E$64&gt;$F$62,1,0)</formula>
    </cfRule>
  </conditionalFormatting>
  <conditionalFormatting sqref="E66:H68">
    <cfRule type="expression" dxfId="33" priority="4">
      <formula>IF(E$64&lt;=$F$62,1,0)</formula>
    </cfRule>
  </conditionalFormatting>
  <conditionalFormatting sqref="E66:H68">
    <cfRule type="expression" dxfId="32" priority="3">
      <formula>IF(E$64&gt;$F$62,1,0)</formula>
    </cfRule>
  </conditionalFormatting>
  <conditionalFormatting sqref="E69:H69">
    <cfRule type="expression" dxfId="31" priority="2">
      <formula>IF(E$64&lt;=$F$62,1,0)</formula>
    </cfRule>
  </conditionalFormatting>
  <conditionalFormatting sqref="E69:H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I66:N68 E36:F36 E56:N60 E22 I22:N22 F52 G24:N24 I70:N70 E33:G33 I69:N69 G25:N25 G26:N26 I34:N34 I32:N32 I33:N33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538</v>
      </c>
    </row>
    <row r="3" spans="2:56" ht="15" customHeight="1">
      <c r="B3" s="169"/>
    </row>
    <row r="4" spans="2:56">
      <c r="B4" s="129"/>
      <c r="C4" s="56" t="s">
        <v>444</v>
      </c>
      <c r="D4" s="57"/>
      <c r="E4" s="329" t="str">
        <f>Netzbetreiber!$D$9</f>
        <v>Stadtwerke Rothenburg o.d.T.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Stadtwerke Rothenburg o.d.T. GmbH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8" t="str">
        <f>Netzbetreiber!$D$11</f>
        <v>9870083700005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42736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0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0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2">
        <f>INDEX('SLP-Verfahren'!D48:D62,'SLP-Temp-Gebiet #02'!F10)</f>
        <v>0</v>
      </c>
      <c r="G11" s="332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3" t="s">
        <v>578</v>
      </c>
      <c r="D13" s="343"/>
      <c r="E13" s="343"/>
      <c r="F13" s="180" t="s">
        <v>542</v>
      </c>
      <c r="G13" s="129" t="s">
        <v>540</v>
      </c>
      <c r="H13" s="260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4" t="s">
        <v>447</v>
      </c>
      <c r="D14" s="344"/>
      <c r="E14" s="89" t="s">
        <v>448</v>
      </c>
      <c r="F14" s="261" t="s">
        <v>84</v>
      </c>
      <c r="G14" s="262" t="s">
        <v>566</v>
      </c>
      <c r="H14" s="51">
        <v>0</v>
      </c>
      <c r="I14" s="57"/>
      <c r="J14" s="129"/>
      <c r="K14" s="129"/>
      <c r="L14" s="129"/>
      <c r="M14" s="129"/>
      <c r="N14" s="129"/>
      <c r="O14" s="331" t="s">
        <v>645</v>
      </c>
      <c r="R14" s="206" t="s">
        <v>558</v>
      </c>
      <c r="S14" s="206" t="s">
        <v>559</v>
      </c>
      <c r="T14" s="206" t="s">
        <v>560</v>
      </c>
      <c r="U14" s="206" t="s">
        <v>561</v>
      </c>
      <c r="V14" s="206" t="s">
        <v>541</v>
      </c>
      <c r="W14" s="206" t="s">
        <v>562</v>
      </c>
      <c r="X14" s="206" t="s">
        <v>563</v>
      </c>
      <c r="Y14" s="206" t="s">
        <v>564</v>
      </c>
      <c r="Z14" s="206" t="s">
        <v>565</v>
      </c>
      <c r="AA14" s="206" t="s">
        <v>566</v>
      </c>
      <c r="AB14" s="206" t="s">
        <v>567</v>
      </c>
      <c r="AC14" s="206" t="s">
        <v>568</v>
      </c>
    </row>
    <row r="15" spans="2:56" ht="19.5" customHeight="1">
      <c r="B15" s="129"/>
      <c r="C15" s="344" t="s">
        <v>386</v>
      </c>
      <c r="D15" s="344"/>
      <c r="E15" s="89" t="s">
        <v>448</v>
      </c>
      <c r="F15" s="261" t="s">
        <v>70</v>
      </c>
      <c r="G15" s="262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59" t="s">
        <v>70</v>
      </c>
      <c r="S15" s="259" t="s">
        <v>71</v>
      </c>
      <c r="T15" s="259" t="s">
        <v>72</v>
      </c>
      <c r="U15" s="259" t="s">
        <v>73</v>
      </c>
      <c r="V15" s="259" t="s">
        <v>74</v>
      </c>
      <c r="W15" s="259" t="s">
        <v>75</v>
      </c>
      <c r="X15" s="259" t="s">
        <v>76</v>
      </c>
      <c r="Y15" s="259" t="s">
        <v>77</v>
      </c>
      <c r="Z15" s="259" t="s">
        <v>78</v>
      </c>
      <c r="AA15" s="259" t="s">
        <v>79</v>
      </c>
      <c r="AB15" s="259" t="s">
        <v>80</v>
      </c>
      <c r="AC15" s="259" t="s">
        <v>81</v>
      </c>
      <c r="AD15" s="259" t="s">
        <v>82</v>
      </c>
      <c r="AE15" s="259" t="s">
        <v>83</v>
      </c>
      <c r="AF15" s="259" t="s">
        <v>84</v>
      </c>
      <c r="AG15" s="259" t="s">
        <v>369</v>
      </c>
      <c r="AH15" s="259" t="s">
        <v>491</v>
      </c>
      <c r="AI15" s="259" t="s">
        <v>543</v>
      </c>
      <c r="AJ15" s="259" t="s">
        <v>544</v>
      </c>
      <c r="AK15" s="259" t="s">
        <v>545</v>
      </c>
      <c r="AL15" s="259" t="s">
        <v>546</v>
      </c>
      <c r="AM15" s="259" t="s">
        <v>547</v>
      </c>
      <c r="AN15" s="259" t="s">
        <v>548</v>
      </c>
      <c r="AO15" s="259" t="s">
        <v>549</v>
      </c>
      <c r="AP15" s="259" t="s">
        <v>550</v>
      </c>
      <c r="AQ15" s="259" t="s">
        <v>551</v>
      </c>
      <c r="AR15" s="259" t="s">
        <v>552</v>
      </c>
      <c r="AS15" s="259" t="s">
        <v>553</v>
      </c>
      <c r="AT15" s="259" t="s">
        <v>554</v>
      </c>
      <c r="AU15" s="259" t="s">
        <v>555</v>
      </c>
      <c r="AV15" s="259" t="s">
        <v>556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9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512</v>
      </c>
      <c r="C17" s="174"/>
      <c r="D17" s="28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513</v>
      </c>
      <c r="D20" s="177" t="s">
        <v>509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520</v>
      </c>
      <c r="D21" s="152" t="s">
        <v>511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531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144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136</v>
      </c>
      <c r="D23" s="185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2" t="s">
        <v>141</v>
      </c>
      <c r="Q23" s="208"/>
      <c r="R23" s="67" t="s">
        <v>138</v>
      </c>
      <c r="S23" s="67" t="s">
        <v>499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515</v>
      </c>
      <c r="D24" s="185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2" t="s">
        <v>516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510</v>
      </c>
      <c r="D25" s="185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2" t="s">
        <v>142</v>
      </c>
      <c r="Q25" s="208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140</v>
      </c>
      <c r="D26" s="185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2" t="s">
        <v>141</v>
      </c>
      <c r="Q26" s="208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139</v>
      </c>
      <c r="D30" s="177" t="s">
        <v>254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143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521</v>
      </c>
      <c r="D31" s="183" t="s">
        <v>253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527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144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2" t="s">
        <v>141</v>
      </c>
      <c r="Q33" s="208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0"/>
      <c r="C34" s="184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2" t="s">
        <v>141</v>
      </c>
      <c r="Q34" s="208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599</v>
      </c>
      <c r="D35" s="152" t="s">
        <v>600</v>
      </c>
      <c r="E35" s="155" t="s">
        <v>598</v>
      </c>
      <c r="F35" s="155" t="s">
        <v>598</v>
      </c>
      <c r="G35" s="155" t="s">
        <v>598</v>
      </c>
      <c r="H35" s="155" t="s">
        <v>598</v>
      </c>
      <c r="I35" s="155" t="s">
        <v>598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2" t="s">
        <v>141</v>
      </c>
      <c r="Q35" s="208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2" t="s">
        <v>141</v>
      </c>
      <c r="Q36" s="208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269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348</v>
      </c>
      <c r="D39" s="195"/>
      <c r="E39" s="195" t="s">
        <v>525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526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519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523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524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529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530</v>
      </c>
      <c r="D46" s="198" t="s">
        <v>528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361</v>
      </c>
      <c r="K46" s="195"/>
      <c r="L46" s="195"/>
      <c r="M46" s="195"/>
      <c r="N46" s="195"/>
      <c r="O46" s="196"/>
    </row>
    <row r="47" spans="2:28">
      <c r="B47" s="190"/>
      <c r="C47" s="197" t="s">
        <v>347</v>
      </c>
      <c r="D47" s="198" t="s">
        <v>528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361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573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513</v>
      </c>
      <c r="D54" s="177" t="s">
        <v>509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143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520</v>
      </c>
      <c r="D55" s="152" t="s">
        <v>511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531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144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136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141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515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516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510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142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140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139</v>
      </c>
      <c r="D64" s="177" t="s">
        <v>254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143</v>
      </c>
    </row>
    <row r="65" spans="2:15">
      <c r="B65" s="180"/>
      <c r="C65" s="181" t="s">
        <v>521</v>
      </c>
      <c r="D65" s="183" t="s">
        <v>253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527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144</v>
      </c>
    </row>
    <row r="67" spans="2:15">
      <c r="B67" s="180"/>
      <c r="C67" s="184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141</v>
      </c>
    </row>
    <row r="68" spans="2:15">
      <c r="B68" s="180"/>
      <c r="C68" s="184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141</v>
      </c>
    </row>
    <row r="69" spans="2:15">
      <c r="B69" s="180"/>
      <c r="C69" s="184" t="s">
        <v>599</v>
      </c>
      <c r="D69" s="152" t="s">
        <v>600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141</v>
      </c>
    </row>
    <row r="70" spans="2:15">
      <c r="B70" s="180"/>
      <c r="C70" s="189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141</v>
      </c>
    </row>
    <row r="71" spans="2:15"/>
    <row r="72" spans="2:15" ht="15.75" customHeight="1">
      <c r="C72" s="345" t="s">
        <v>574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14" sqref="E14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Stadtwerke Rothenburg o.d.T. GmbH</v>
      </c>
      <c r="E5" s="129"/>
      <c r="J5" s="88" t="s">
        <v>495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Stadtwerke Rothenburg o.d.T. GmbH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9870083700005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42736</v>
      </c>
      <c r="E8" s="129"/>
      <c r="F8" s="129"/>
      <c r="H8" s="127" t="s">
        <v>493</v>
      </c>
      <c r="J8" s="131">
        <f>COUNTA(D12:D100)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492</v>
      </c>
      <c r="D10" s="133" t="s">
        <v>146</v>
      </c>
      <c r="E10" s="271" t="s">
        <v>506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3" t="s">
        <v>642</v>
      </c>
    </row>
    <row r="11" spans="2:26" ht="15.75" thickBot="1">
      <c r="B11" s="138" t="s">
        <v>494</v>
      </c>
      <c r="C11" s="139" t="s">
        <v>505</v>
      </c>
      <c r="D11" s="292" t="s">
        <v>246</v>
      </c>
      <c r="E11" s="342" t="s">
        <v>661</v>
      </c>
      <c r="F11" s="294" t="str">
        <f>VLOOKUP($E11,'BDEW-Standard'!$B$3:$M$158,F$9,0)</f>
        <v>HK3</v>
      </c>
      <c r="H11" s="165">
        <f>ROUND(VLOOKUP($E11,'BDEW-Standard'!$B$3:$M$158,H$9,0),7)</f>
        <v>0.40409319999999999</v>
      </c>
      <c r="I11" s="165">
        <f>ROUND(VLOOKUP($E11,'BDEW-Standard'!$B$3:$M$158,I$9,0),7)</f>
        <v>-24.439296800000001</v>
      </c>
      <c r="J11" s="165">
        <f>ROUND(VLOOKUP($E11,'BDEW-Standard'!$B$3:$M$158,J$9,0),7)</f>
        <v>6.5718174999999999</v>
      </c>
      <c r="K11" s="165">
        <f>ROUND(VLOOKUP($E11,'BDEW-Standard'!$B$3:$M$158,K$9,0),7)</f>
        <v>0.71077100000000004</v>
      </c>
      <c r="L11" s="334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335">
        <f>($H11/(1+($I11/($Q$9-$L11))^$J11)+$K11)+MAX($M11*$Q$9+$N11,$O11*$Q$9+$P11)</f>
        <v>1.0561214000512988</v>
      </c>
      <c r="R11" s="166">
        <f>ROUND(VLOOKUP(MID($E11,4,3),'Wochentag F(WT)'!$B$7:$J$22,R$9,0),4)</f>
        <v>1</v>
      </c>
      <c r="S11" s="166">
        <f>ROUND(VLOOKUP(MID($E11,4,3),'Wochentag F(WT)'!$B$7:$J$22,S$9,0),4)</f>
        <v>1</v>
      </c>
      <c r="T11" s="166">
        <f>ROUND(VLOOKUP(MID($E11,4,3),'Wochentag F(WT)'!$B$7:$J$22,T$9,0),4)</f>
        <v>1</v>
      </c>
      <c r="U11" s="166">
        <f>ROUND(VLOOKUP(MID($E11,4,3),'Wochentag F(WT)'!$B$7:$J$22,U$9,0),4)</f>
        <v>1</v>
      </c>
      <c r="V11" s="166">
        <f>ROUND(VLOOKUP(MID($E11,4,3),'Wochentag F(WT)'!$B$7:$J$22,V$9,0),4)</f>
        <v>1</v>
      </c>
      <c r="W11" s="166">
        <f>ROUND(VLOOKUP(MID($E11,4,3),'Wochentag F(WT)'!$B$7:$J$22,W$9,0),4)</f>
        <v>1</v>
      </c>
      <c r="X11" s="167">
        <f>7-SUM(R11:W11)</f>
        <v>1</v>
      </c>
      <c r="Y11" s="290">
        <v>365.12299999999999</v>
      </c>
    </row>
    <row r="12" spans="2:26">
      <c r="B12" s="140">
        <v>1</v>
      </c>
      <c r="C12" s="141" t="str">
        <f t="shared" ref="C12:C41" si="0">$D$6</f>
        <v>Stadtwerke Rothenburg o.d.T. GmbH</v>
      </c>
      <c r="D12" s="62" t="s">
        <v>246</v>
      </c>
      <c r="E12" s="164" t="s">
        <v>661</v>
      </c>
      <c r="F12" s="295" t="str">
        <f>VLOOKUP($E12,'BDEW-Standard'!$B$3:$M$158,F$9,0)</f>
        <v>HK3</v>
      </c>
      <c r="H12" s="272">
        <f>ROUND(VLOOKUP($E12,'BDEW-Standard'!$B$3:$M$158,H$9,0),7)</f>
        <v>0.40409319999999999</v>
      </c>
      <c r="I12" s="272">
        <f>ROUND(VLOOKUP($E12,'BDEW-Standard'!$B$3:$M$158,I$9,0),7)</f>
        <v>-24.439296800000001</v>
      </c>
      <c r="J12" s="272">
        <f>ROUND(VLOOKUP($E12,'BDEW-Standard'!$B$3:$M$158,J$9,0),7)</f>
        <v>6.5718174999999999</v>
      </c>
      <c r="K12" s="272">
        <f>ROUND(VLOOKUP($E12,'BDEW-Standard'!$B$3:$M$158,K$9,0),7)</f>
        <v>0.71077100000000004</v>
      </c>
      <c r="L12" s="336">
        <f>ROUND(VLOOKUP($E12,'BDEW-Standard'!$B$3:$M$158,L$9,0),1)</f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7">
        <f t="shared" ref="Q12:Q24" si="1">($H12/(1+($I12/($Q$9-$L12))^$J12)+$K12)+MAX($M12*$Q$9+$N12,$O12*$Q$9+$P12)</f>
        <v>1.0561214000512988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2" customFormat="1">
      <c r="B13" s="143">
        <v>2</v>
      </c>
      <c r="C13" s="144" t="str">
        <f t="shared" si="0"/>
        <v>Stadtwerke Rothenburg o.d.T. GmbH</v>
      </c>
      <c r="D13" s="62" t="s">
        <v>246</v>
      </c>
      <c r="E13" s="164" t="s">
        <v>662</v>
      </c>
      <c r="F13" s="295" t="str">
        <f>VLOOKUP($E13,'BDEW-Standard'!$B$3:$M$158,F$9,0)</f>
        <v>1D3</v>
      </c>
      <c r="H13" s="272">
        <f>ROUND(VLOOKUP($E13,'BDEW-Standard'!$B$3:$M$158,H$9,0),7)</f>
        <v>1.6209544</v>
      </c>
      <c r="I13" s="272">
        <f>ROUND(VLOOKUP($E13,'BDEW-Standard'!$B$3:$M$158,I$9,0),7)</f>
        <v>-37.183314099999997</v>
      </c>
      <c r="J13" s="272">
        <f>ROUND(VLOOKUP($E13,'BDEW-Standard'!$B$3:$M$158,J$9,0),7)</f>
        <v>5.6727847000000002</v>
      </c>
      <c r="K13" s="272">
        <f>ROUND(VLOOKUP($E13,'BDEW-Standard'!$B$3:$M$158,K$9,0),7)</f>
        <v>7.1643100000000001E-2</v>
      </c>
      <c r="L13" s="336">
        <f>ROUND(VLOOKUP($E13,'BDEW-Standard'!$B$3:$M$158,L$9,0),1)</f>
        <v>40</v>
      </c>
      <c r="M13" s="272">
        <f>ROUND(VLOOKUP($E13,'BDEW-Standard'!$B$3:$M$158,M$9,0),7)</f>
        <v>-4.9570000000000003E-2</v>
      </c>
      <c r="N13" s="272">
        <f>ROUND(VLOOKUP($E13,'BDEW-Standard'!$B$3:$M$158,N$9,0),7)</f>
        <v>0.84010149999999995</v>
      </c>
      <c r="O13" s="272">
        <f>ROUND(VLOOKUP($E13,'BDEW-Standard'!$B$3:$M$158,O$9,0),7)</f>
        <v>-2.209E-3</v>
      </c>
      <c r="P13" s="272">
        <f>ROUND(VLOOKUP($E13,'BDEW-Standard'!$B$3:$M$158,P$9,0),7)</f>
        <v>0.1074468</v>
      </c>
      <c r="Q13" s="337">
        <f t="shared" si="1"/>
        <v>1.0000001417752751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15" si="2">7-SUM(R13:W13)</f>
        <v>1</v>
      </c>
      <c r="Y13" s="291"/>
      <c r="Z13" s="209"/>
    </row>
    <row r="14" spans="2:26" s="142" customFormat="1">
      <c r="B14" s="143">
        <v>3</v>
      </c>
      <c r="C14" s="144" t="str">
        <f t="shared" si="0"/>
        <v>Stadtwerke Rothenburg o.d.T. GmbH</v>
      </c>
      <c r="D14" s="62" t="s">
        <v>246</v>
      </c>
      <c r="E14" s="164" t="s">
        <v>663</v>
      </c>
      <c r="F14" s="295" t="str">
        <f>VLOOKUP($E14,'BDEW-Standard'!$B$3:$M$158,F$9,0)</f>
        <v>1D4</v>
      </c>
      <c r="H14" s="272">
        <f>ROUND(VLOOKUP($E14,'BDEW-Standard'!$B$3:$M$158,H$9,0),7)</f>
        <v>1.3819663</v>
      </c>
      <c r="I14" s="272">
        <f>ROUND(VLOOKUP($E14,'BDEW-Standard'!$B$3:$M$158,I$9,0),7)</f>
        <v>-37.412415500000002</v>
      </c>
      <c r="J14" s="272">
        <f>ROUND(VLOOKUP($E14,'BDEW-Standard'!$B$3:$M$158,J$9,0),7)</f>
        <v>6.1723179000000004</v>
      </c>
      <c r="K14" s="272">
        <f>ROUND(VLOOKUP($E14,'BDEW-Standard'!$B$3:$M$158,K$9,0),7)</f>
        <v>3.9628400000000001E-2</v>
      </c>
      <c r="L14" s="336">
        <f>ROUND(VLOOKUP($E14,'BDEW-Standard'!$B$3:$M$158,L$9,0),1)</f>
        <v>40</v>
      </c>
      <c r="M14" s="272">
        <f>ROUND(VLOOKUP($E14,'BDEW-Standard'!$B$3:$M$158,M$9,0),7)</f>
        <v>-6.7215899999999995E-2</v>
      </c>
      <c r="N14" s="272">
        <f>ROUND(VLOOKUP($E14,'BDEW-Standard'!$B$3:$M$158,N$9,0),7)</f>
        <v>1.1167138000000001</v>
      </c>
      <c r="O14" s="272">
        <f>ROUND(VLOOKUP($E14,'BDEW-Standard'!$B$3:$M$158,O$9,0),7)</f>
        <v>-1.9981999999999999E-3</v>
      </c>
      <c r="P14" s="272">
        <f>ROUND(VLOOKUP($E14,'BDEW-Standard'!$B$3:$M$158,P$9,0),7)</f>
        <v>0.13550699999999999</v>
      </c>
      <c r="Q14" s="337">
        <f t="shared" si="1"/>
        <v>0.99999978578617399</v>
      </c>
      <c r="R14" s="273">
        <f>ROUND(VLOOKUP(MID($E14,4,3),'Wochentag F(WT)'!$B$7:$J$22,R$9,0),4)</f>
        <v>1</v>
      </c>
      <c r="S14" s="273">
        <f>ROUND(VLOOKUP(MID($E14,4,3),'Wochentag F(WT)'!$B$7:$J$22,S$9,0),4)</f>
        <v>1</v>
      </c>
      <c r="T14" s="273">
        <f>ROUND(VLOOKUP(MID($E14,4,3),'Wochentag F(WT)'!$B$7:$J$22,T$9,0),4)</f>
        <v>1</v>
      </c>
      <c r="U14" s="273">
        <f>ROUND(VLOOKUP(MID($E14,4,3),'Wochentag F(WT)'!$B$7:$J$22,U$9,0),4)</f>
        <v>1</v>
      </c>
      <c r="V14" s="273">
        <f>ROUND(VLOOKUP(MID($E14,4,3),'Wochentag F(WT)'!$B$7:$J$22,V$9,0),4)</f>
        <v>1</v>
      </c>
      <c r="W14" s="273">
        <f>ROUND(VLOOKUP(MID($E14,4,3),'Wochentag F(WT)'!$B$7:$J$22,W$9,0),4)</f>
        <v>1</v>
      </c>
      <c r="X14" s="274">
        <f t="shared" si="2"/>
        <v>1</v>
      </c>
      <c r="Y14" s="291"/>
      <c r="Z14" s="209"/>
    </row>
    <row r="15" spans="2:26" s="142" customFormat="1">
      <c r="B15" s="143">
        <v>4</v>
      </c>
      <c r="C15" s="144" t="str">
        <f t="shared" si="0"/>
        <v>Stadtwerke Rothenburg o.d.T. GmbH</v>
      </c>
      <c r="D15" s="62" t="s">
        <v>246</v>
      </c>
      <c r="E15" s="164" t="s">
        <v>664</v>
      </c>
      <c r="F15" s="295" t="str">
        <f>VLOOKUP($E15,'BDEW-Standard'!$B$3:$M$158,F$9,0)</f>
        <v>2D3</v>
      </c>
      <c r="H15" s="272">
        <f>ROUND(VLOOKUP($E15,'BDEW-Standard'!$B$3:$M$158,H$9,0),7)</f>
        <v>1.2328654999999999</v>
      </c>
      <c r="I15" s="272">
        <f>ROUND(VLOOKUP($E15,'BDEW-Standard'!$B$3:$M$158,I$9,0),7)</f>
        <v>-34.721360500000003</v>
      </c>
      <c r="J15" s="272">
        <f>ROUND(VLOOKUP($E15,'BDEW-Standard'!$B$3:$M$158,J$9,0),7)</f>
        <v>5.8164303999999998</v>
      </c>
      <c r="K15" s="272">
        <f>ROUND(VLOOKUP($E15,'BDEW-Standard'!$B$3:$M$158,K$9,0),7)</f>
        <v>8.7335200000000002E-2</v>
      </c>
      <c r="L15" s="336">
        <f>ROUND(VLOOKUP($E15,'BDEW-Standard'!$B$3:$M$158,L$9,0),1)</f>
        <v>40</v>
      </c>
      <c r="M15" s="272">
        <f>ROUND(VLOOKUP($E15,'BDEW-Standard'!$B$3:$M$158,M$9,0),7)</f>
        <v>-4.0928399999999997E-2</v>
      </c>
      <c r="N15" s="272">
        <f>ROUND(VLOOKUP($E15,'BDEW-Standard'!$B$3:$M$158,N$9,0),7)</f>
        <v>0.76729199999999997</v>
      </c>
      <c r="O15" s="272">
        <f>ROUND(VLOOKUP($E15,'BDEW-Standard'!$B$3:$M$158,O$9,0),7)</f>
        <v>-2.232E-3</v>
      </c>
      <c r="P15" s="272">
        <f>ROUND(VLOOKUP($E15,'BDEW-Standard'!$B$3:$M$158,P$9,0),7)</f>
        <v>0.11992070000000001</v>
      </c>
      <c r="Q15" s="337">
        <f t="shared" si="1"/>
        <v>0.99999997653191475</v>
      </c>
      <c r="R15" s="273">
        <f>ROUND(VLOOKUP(MID($E15,4,3),'Wochentag F(WT)'!$B$7:$J$22,R$9,0),4)</f>
        <v>1</v>
      </c>
      <c r="S15" s="273">
        <f>ROUND(VLOOKUP(MID($E15,4,3),'Wochentag F(WT)'!$B$7:$J$22,S$9,0),4)</f>
        <v>1</v>
      </c>
      <c r="T15" s="273">
        <f>ROUND(VLOOKUP(MID($E15,4,3),'Wochentag F(WT)'!$B$7:$J$22,T$9,0),4)</f>
        <v>1</v>
      </c>
      <c r="U15" s="273">
        <f>ROUND(VLOOKUP(MID($E15,4,3),'Wochentag F(WT)'!$B$7:$J$22,U$9,0),4)</f>
        <v>1</v>
      </c>
      <c r="V15" s="273">
        <f>ROUND(VLOOKUP(MID($E15,4,3),'Wochentag F(WT)'!$B$7:$J$22,V$9,0),4)</f>
        <v>1</v>
      </c>
      <c r="W15" s="273">
        <f>ROUND(VLOOKUP(MID($E15,4,3),'Wochentag F(WT)'!$B$7:$J$22,W$9,0),4)</f>
        <v>1</v>
      </c>
      <c r="X15" s="274">
        <f t="shared" si="2"/>
        <v>1</v>
      </c>
      <c r="Y15" s="291"/>
      <c r="Z15" s="209"/>
    </row>
    <row r="16" spans="2:26" s="142" customFormat="1">
      <c r="B16" s="143">
        <v>5</v>
      </c>
      <c r="C16" s="144" t="str">
        <f t="shared" si="0"/>
        <v>Stadtwerke Rothenburg o.d.T. GmbH</v>
      </c>
      <c r="D16" s="62" t="s">
        <v>246</v>
      </c>
      <c r="E16" s="164" t="s">
        <v>665</v>
      </c>
      <c r="F16" s="295" t="str">
        <f>VLOOKUP($E16,'BDEW-Standard'!$B$3:$M$158,F$9,0)</f>
        <v>2D4</v>
      </c>
      <c r="H16" s="272">
        <f>ROUND(VLOOKUP($E16,'BDEW-Standard'!$B$3:$M$158,H$9,0),7)</f>
        <v>1.0443538000000001</v>
      </c>
      <c r="I16" s="272">
        <f>ROUND(VLOOKUP($E16,'BDEW-Standard'!$B$3:$M$158,I$9,0),7)</f>
        <v>-35.033375399999997</v>
      </c>
      <c r="J16" s="272">
        <f>ROUND(VLOOKUP($E16,'BDEW-Standard'!$B$3:$M$158,J$9,0),7)</f>
        <v>6.2240634000000004</v>
      </c>
      <c r="K16" s="272">
        <f>ROUND(VLOOKUP($E16,'BDEW-Standard'!$B$3:$M$158,K$9,0),7)</f>
        <v>5.0291700000000002E-2</v>
      </c>
      <c r="L16" s="336">
        <f>ROUND(VLOOKUP($E16,'BDEW-Standard'!$B$3:$M$158,L$9,0),1)</f>
        <v>40</v>
      </c>
      <c r="M16" s="272">
        <f>ROUND(VLOOKUP($E16,'BDEW-Standard'!$B$3:$M$158,M$9,0),7)</f>
        <v>-5.3582999999999999E-2</v>
      </c>
      <c r="N16" s="272">
        <f>ROUND(VLOOKUP($E16,'BDEW-Standard'!$B$3:$M$158,N$9,0),7)</f>
        <v>0.99959010000000004</v>
      </c>
      <c r="O16" s="272">
        <f>ROUND(VLOOKUP($E16,'BDEW-Standard'!$B$3:$M$158,O$9,0),7)</f>
        <v>-2.1757999999999999E-3</v>
      </c>
      <c r="P16" s="272">
        <f>ROUND(VLOOKUP($E16,'BDEW-Standard'!$B$3:$M$158,P$9,0),7)</f>
        <v>0.1633299</v>
      </c>
      <c r="Q16" s="337">
        <f t="shared" si="1"/>
        <v>1.0000001838008261</v>
      </c>
      <c r="R16" s="273">
        <f>ROUND(VLOOKUP(MID($E16,4,3),'Wochentag F(WT)'!$B$7:$J$22,R$9,0),4)</f>
        <v>1</v>
      </c>
      <c r="S16" s="273">
        <f>ROUND(VLOOKUP(MID($E16,4,3),'Wochentag F(WT)'!$B$7:$J$22,S$9,0),4)</f>
        <v>1</v>
      </c>
      <c r="T16" s="273">
        <f>ROUND(VLOOKUP(MID($E16,4,3),'Wochentag F(WT)'!$B$7:$J$22,T$9,0),4)</f>
        <v>1</v>
      </c>
      <c r="U16" s="273">
        <f>ROUND(VLOOKUP(MID($E16,4,3),'Wochentag F(WT)'!$B$7:$J$22,U$9,0),4)</f>
        <v>1</v>
      </c>
      <c r="V16" s="273">
        <f>ROUND(VLOOKUP(MID($E16,4,3),'Wochentag F(WT)'!$B$7:$J$22,V$9,0),4)</f>
        <v>1</v>
      </c>
      <c r="W16" s="273">
        <f>ROUND(VLOOKUP(MID($E16,4,3),'Wochentag F(WT)'!$B$7:$J$22,W$9,0),4)</f>
        <v>1</v>
      </c>
      <c r="X16" s="274">
        <f t="shared" ref="X16:X24" si="3">7-SUM(R16:W16)</f>
        <v>1</v>
      </c>
      <c r="Y16" s="291"/>
      <c r="Z16" s="209"/>
    </row>
    <row r="17" spans="2:26" s="142" customFormat="1">
      <c r="B17" s="143">
        <v>6</v>
      </c>
      <c r="C17" s="144" t="str">
        <f t="shared" si="0"/>
        <v>Stadtwerke Rothenburg o.d.T. GmbH</v>
      </c>
      <c r="D17" s="62" t="s">
        <v>246</v>
      </c>
      <c r="E17" s="164" t="s">
        <v>666</v>
      </c>
      <c r="F17" s="295" t="str">
        <f>VLOOKUP($E17,'BDEW-Standard'!$B$3:$M$158,F$9,0)</f>
        <v>DH3</v>
      </c>
      <c r="H17" s="272">
        <f>ROUND(VLOOKUP($E17,'BDEW-Standard'!$B$3:$M$158,H$9,0),7)</f>
        <v>1.3010622999999999</v>
      </c>
      <c r="I17" s="272">
        <f>ROUND(VLOOKUP($E17,'BDEW-Standard'!$B$3:$M$158,I$9,0),7)</f>
        <v>-35.681614400000001</v>
      </c>
      <c r="J17" s="272">
        <f>ROUND(VLOOKUP($E17,'BDEW-Standard'!$B$3:$M$158,J$9,0),7)</f>
        <v>6.6857975999999999</v>
      </c>
      <c r="K17" s="272">
        <f>ROUND(VLOOKUP($E17,'BDEW-Standard'!$B$3:$M$158,K$9,0),7)</f>
        <v>0.14092669999999999</v>
      </c>
      <c r="L17" s="336">
        <f>ROUND(VLOOKUP($E17,'BDEW-Standard'!$B$3:$M$158,L$9,0),1)</f>
        <v>40</v>
      </c>
      <c r="M17" s="272">
        <f>ROUND(VLOOKUP($E17,'BDEW-Standard'!$B$3:$M$158,M$9,0),7)</f>
        <v>-4.7342799999999997E-2</v>
      </c>
      <c r="N17" s="272">
        <f>ROUND(VLOOKUP($E17,'BDEW-Standard'!$B$3:$M$158,N$9,0),7)</f>
        <v>0.81416909999999998</v>
      </c>
      <c r="O17" s="272">
        <f>ROUND(VLOOKUP($E17,'BDEW-Standard'!$B$3:$M$158,O$9,0),7)</f>
        <v>-1.0601E-3</v>
      </c>
      <c r="P17" s="272">
        <f>ROUND(VLOOKUP($E17,'BDEW-Standard'!$B$3:$M$158,P$9,0),7)</f>
        <v>0.13250919999999999</v>
      </c>
      <c r="Q17" s="337">
        <f t="shared" si="1"/>
        <v>1.000000069455792</v>
      </c>
      <c r="R17" s="273">
        <f>ROUND(VLOOKUP(MID($E17,4,3),'Wochentag F(WT)'!$B$7:$J$22,R$9,0),4)</f>
        <v>1.03</v>
      </c>
      <c r="S17" s="273">
        <f>ROUND(VLOOKUP(MID($E17,4,3),'Wochentag F(WT)'!$B$7:$J$22,S$9,0),4)</f>
        <v>1.03</v>
      </c>
      <c r="T17" s="273">
        <f>ROUND(VLOOKUP(MID($E17,4,3),'Wochentag F(WT)'!$B$7:$J$22,T$9,0),4)</f>
        <v>1.02</v>
      </c>
      <c r="U17" s="273">
        <f>ROUND(VLOOKUP(MID($E17,4,3),'Wochentag F(WT)'!$B$7:$J$22,U$9,0),4)</f>
        <v>1.03</v>
      </c>
      <c r="V17" s="273">
        <f>ROUND(VLOOKUP(MID($E17,4,3),'Wochentag F(WT)'!$B$7:$J$22,V$9,0),4)</f>
        <v>1.01</v>
      </c>
      <c r="W17" s="273">
        <f>ROUND(VLOOKUP(MID($E17,4,3),'Wochentag F(WT)'!$B$7:$J$22,W$9,0),4)</f>
        <v>0.93</v>
      </c>
      <c r="X17" s="274">
        <f t="shared" si="3"/>
        <v>0.95000000000000018</v>
      </c>
      <c r="Y17" s="291"/>
      <c r="Z17" s="209"/>
    </row>
    <row r="18" spans="2:26" s="142" customFormat="1">
      <c r="B18" s="143">
        <v>7</v>
      </c>
      <c r="C18" s="144" t="str">
        <f t="shared" si="0"/>
        <v>Stadtwerke Rothenburg o.d.T. GmbH</v>
      </c>
      <c r="D18" s="62" t="s">
        <v>246</v>
      </c>
      <c r="E18" s="164" t="s">
        <v>667</v>
      </c>
      <c r="F18" s="295" t="str">
        <f>VLOOKUP($E18,'BDEW-Standard'!$B$3:$M$158,F$9,0)</f>
        <v>DH4</v>
      </c>
      <c r="H18" s="272">
        <f>ROUND(VLOOKUP($E18,'BDEW-Standard'!$B$3:$M$158,H$9,0),7)</f>
        <v>1.2569600000000001</v>
      </c>
      <c r="I18" s="272">
        <f>ROUND(VLOOKUP($E18,'BDEW-Standard'!$B$3:$M$158,I$9,0),7)</f>
        <v>-36.607845300000001</v>
      </c>
      <c r="J18" s="272">
        <f>ROUND(VLOOKUP($E18,'BDEW-Standard'!$B$3:$M$158,J$9,0),7)</f>
        <v>7.3211870000000001</v>
      </c>
      <c r="K18" s="272">
        <f>ROUND(VLOOKUP($E18,'BDEW-Standard'!$B$3:$M$158,K$9,0),7)</f>
        <v>7.7696000000000001E-2</v>
      </c>
      <c r="L18" s="336">
        <f>ROUND(VLOOKUP($E18,'BDEW-Standard'!$B$3:$M$158,L$9,0),1)</f>
        <v>40</v>
      </c>
      <c r="M18" s="272">
        <f>ROUND(VLOOKUP($E18,'BDEW-Standard'!$B$3:$M$158,M$9,0),7)</f>
        <v>-6.9682599999999997E-2</v>
      </c>
      <c r="N18" s="272">
        <f>ROUND(VLOOKUP($E18,'BDEW-Standard'!$B$3:$M$158,N$9,0),7)</f>
        <v>1.1379702</v>
      </c>
      <c r="O18" s="272">
        <f>ROUND(VLOOKUP($E18,'BDEW-Standard'!$B$3:$M$158,O$9,0),7)</f>
        <v>-8.5220000000000001E-4</v>
      </c>
      <c r="P18" s="272">
        <f>ROUND(VLOOKUP($E18,'BDEW-Standard'!$B$3:$M$158,P$9,0),7)</f>
        <v>0.19210679999999999</v>
      </c>
      <c r="Q18" s="337">
        <f t="shared" si="1"/>
        <v>0.99999998900648401</v>
      </c>
      <c r="R18" s="273">
        <f>ROUND(VLOOKUP(MID($E18,4,3),'Wochentag F(WT)'!$B$7:$J$22,R$9,0),4)</f>
        <v>1.03</v>
      </c>
      <c r="S18" s="273">
        <f>ROUND(VLOOKUP(MID($E18,4,3),'Wochentag F(WT)'!$B$7:$J$22,S$9,0),4)</f>
        <v>1.03</v>
      </c>
      <c r="T18" s="273">
        <f>ROUND(VLOOKUP(MID($E18,4,3),'Wochentag F(WT)'!$B$7:$J$22,T$9,0),4)</f>
        <v>1.02</v>
      </c>
      <c r="U18" s="273">
        <f>ROUND(VLOOKUP(MID($E18,4,3),'Wochentag F(WT)'!$B$7:$J$22,U$9,0),4)</f>
        <v>1.03</v>
      </c>
      <c r="V18" s="273">
        <f>ROUND(VLOOKUP(MID($E18,4,3),'Wochentag F(WT)'!$B$7:$J$22,V$9,0),4)</f>
        <v>1.01</v>
      </c>
      <c r="W18" s="273">
        <f>ROUND(VLOOKUP(MID($E18,4,3),'Wochentag F(WT)'!$B$7:$J$22,W$9,0),4)</f>
        <v>0.93</v>
      </c>
      <c r="X18" s="274">
        <f t="shared" si="3"/>
        <v>0.95000000000000018</v>
      </c>
      <c r="Y18" s="291"/>
      <c r="Z18" s="209"/>
    </row>
    <row r="19" spans="2:26" s="142" customFormat="1">
      <c r="B19" s="143">
        <v>8</v>
      </c>
      <c r="C19" s="144" t="str">
        <f t="shared" si="0"/>
        <v>Stadtwerke Rothenburg o.d.T. GmbH</v>
      </c>
      <c r="D19" s="62"/>
      <c r="E19" s="164"/>
      <c r="F19" s="295"/>
      <c r="H19" s="272"/>
      <c r="I19" s="272"/>
      <c r="J19" s="272"/>
      <c r="K19" s="272"/>
      <c r="L19" s="336"/>
      <c r="M19" s="272"/>
      <c r="N19" s="272"/>
      <c r="O19" s="272"/>
      <c r="P19" s="272"/>
      <c r="Q19" s="337"/>
      <c r="R19" s="273"/>
      <c r="S19" s="273"/>
      <c r="T19" s="273"/>
      <c r="U19" s="273"/>
      <c r="V19" s="273"/>
      <c r="W19" s="273"/>
      <c r="X19" s="274"/>
      <c r="Y19" s="291"/>
      <c r="Z19" s="209"/>
    </row>
    <row r="20" spans="2:26" s="142" customFormat="1">
      <c r="B20" s="143">
        <v>9</v>
      </c>
      <c r="C20" s="144" t="str">
        <f t="shared" si="0"/>
        <v>Stadtwerke Rothenburg o.d.T. GmbH</v>
      </c>
      <c r="D20" s="62"/>
      <c r="E20" s="164"/>
      <c r="F20" s="295"/>
      <c r="H20" s="272"/>
      <c r="I20" s="272"/>
      <c r="J20" s="272"/>
      <c r="K20" s="272"/>
      <c r="L20" s="336"/>
      <c r="M20" s="272"/>
      <c r="N20" s="272"/>
      <c r="O20" s="272"/>
      <c r="P20" s="272"/>
      <c r="Q20" s="337"/>
      <c r="R20" s="273"/>
      <c r="S20" s="273"/>
      <c r="T20" s="273"/>
      <c r="U20" s="273"/>
      <c r="V20" s="273"/>
      <c r="W20" s="273"/>
      <c r="X20" s="274"/>
      <c r="Y20" s="291"/>
      <c r="Z20" s="209"/>
    </row>
    <row r="21" spans="2:26" s="142" customFormat="1">
      <c r="B21" s="143">
        <v>10</v>
      </c>
      <c r="C21" s="144" t="str">
        <f t="shared" si="0"/>
        <v>Stadtwerke Rothenburg o.d.T. GmbH</v>
      </c>
      <c r="D21" s="62"/>
      <c r="E21" s="164"/>
      <c r="F21" s="295"/>
      <c r="H21" s="272"/>
      <c r="I21" s="272"/>
      <c r="J21" s="272"/>
      <c r="K21" s="272"/>
      <c r="L21" s="336"/>
      <c r="M21" s="272"/>
      <c r="N21" s="272"/>
      <c r="O21" s="272"/>
      <c r="P21" s="272"/>
      <c r="Q21" s="337"/>
      <c r="R21" s="273"/>
      <c r="S21" s="273"/>
      <c r="T21" s="273"/>
      <c r="U21" s="273"/>
      <c r="V21" s="273"/>
      <c r="W21" s="273"/>
      <c r="X21" s="274"/>
      <c r="Y21" s="291"/>
      <c r="Z21" s="209"/>
    </row>
    <row r="22" spans="2:26" s="142" customFormat="1">
      <c r="B22" s="143">
        <v>11</v>
      </c>
      <c r="C22" s="144" t="str">
        <f t="shared" si="0"/>
        <v>Stadtwerke Rothenburg o.d.T. GmbH</v>
      </c>
      <c r="D22" s="62"/>
      <c r="E22" s="164"/>
      <c r="F22" s="295"/>
      <c r="H22" s="272"/>
      <c r="I22" s="272"/>
      <c r="J22" s="272"/>
      <c r="K22" s="272"/>
      <c r="L22" s="336"/>
      <c r="M22" s="272"/>
      <c r="N22" s="272"/>
      <c r="O22" s="272"/>
      <c r="P22" s="272"/>
      <c r="Q22" s="337"/>
      <c r="R22" s="273"/>
      <c r="S22" s="273"/>
      <c r="T22" s="273"/>
      <c r="U22" s="273"/>
      <c r="V22" s="273"/>
      <c r="W22" s="273"/>
      <c r="X22" s="274"/>
      <c r="Y22" s="291"/>
      <c r="Z22" s="209"/>
    </row>
    <row r="23" spans="2:26" s="142" customFormat="1">
      <c r="B23" s="143">
        <v>12</v>
      </c>
      <c r="C23" s="144" t="str">
        <f t="shared" si="0"/>
        <v>Stadtwerke Rothenburg o.d.T. GmbH</v>
      </c>
      <c r="D23" s="62"/>
      <c r="E23" s="164"/>
      <c r="F23" s="295"/>
      <c r="H23" s="272"/>
      <c r="I23" s="272"/>
      <c r="J23" s="272"/>
      <c r="K23" s="272"/>
      <c r="L23" s="336"/>
      <c r="M23" s="272"/>
      <c r="N23" s="272"/>
      <c r="O23" s="272"/>
      <c r="P23" s="272"/>
      <c r="Q23" s="337"/>
      <c r="R23" s="273"/>
      <c r="S23" s="273"/>
      <c r="T23" s="273"/>
      <c r="U23" s="273"/>
      <c r="V23" s="273"/>
      <c r="W23" s="273"/>
      <c r="X23" s="274"/>
      <c r="Y23" s="291"/>
      <c r="Z23" s="209"/>
    </row>
    <row r="24" spans="2:26" s="142" customFormat="1">
      <c r="B24" s="143">
        <v>13</v>
      </c>
      <c r="C24" s="144" t="str">
        <f t="shared" si="0"/>
        <v>Stadtwerke Rothenburg o.d.T. GmbH</v>
      </c>
      <c r="D24" s="62"/>
      <c r="E24" s="163"/>
      <c r="F24" s="295"/>
      <c r="H24" s="272"/>
      <c r="I24" s="272"/>
      <c r="J24" s="272"/>
      <c r="K24" s="272"/>
      <c r="L24" s="336"/>
      <c r="M24" s="272"/>
      <c r="N24" s="272"/>
      <c r="O24" s="272"/>
      <c r="P24" s="272"/>
      <c r="Q24" s="337"/>
      <c r="R24" s="273"/>
      <c r="S24" s="273"/>
      <c r="T24" s="273"/>
      <c r="U24" s="273"/>
      <c r="V24" s="273"/>
      <c r="W24" s="273"/>
      <c r="X24" s="274"/>
      <c r="Y24" s="291"/>
      <c r="Z24" s="209"/>
    </row>
    <row r="25" spans="2:26" s="142" customFormat="1">
      <c r="B25" s="143">
        <v>14</v>
      </c>
      <c r="C25" s="144" t="str">
        <f t="shared" si="0"/>
        <v>Stadtwerke Rothenburg o.d.T. GmbH</v>
      </c>
      <c r="D25" s="62"/>
      <c r="E25" s="163"/>
      <c r="F25" s="295"/>
      <c r="H25" s="272"/>
      <c r="I25" s="272"/>
      <c r="J25" s="272"/>
      <c r="K25" s="272"/>
      <c r="L25" s="336"/>
      <c r="M25" s="272"/>
      <c r="N25" s="272"/>
      <c r="O25" s="272"/>
      <c r="P25" s="272"/>
      <c r="Q25" s="337"/>
      <c r="R25" s="273"/>
      <c r="S25" s="273"/>
      <c r="T25" s="273"/>
      <c r="U25" s="273"/>
      <c r="V25" s="273"/>
      <c r="W25" s="273"/>
      <c r="X25" s="274"/>
      <c r="Y25" s="291"/>
      <c r="Z25" s="209"/>
    </row>
    <row r="26" spans="2:26" s="142" customFormat="1">
      <c r="B26" s="143">
        <v>15</v>
      </c>
      <c r="C26" s="144" t="str">
        <f t="shared" si="0"/>
        <v>Stadtwerke Rothenburg o.d.T. GmbH</v>
      </c>
      <c r="D26" s="62"/>
      <c r="E26" s="163"/>
      <c r="F26" s="295"/>
      <c r="H26" s="272"/>
      <c r="I26" s="272"/>
      <c r="J26" s="272"/>
      <c r="K26" s="272"/>
      <c r="L26" s="336"/>
      <c r="M26" s="272"/>
      <c r="N26" s="272"/>
      <c r="O26" s="272"/>
      <c r="P26" s="272"/>
      <c r="Q26" s="337"/>
      <c r="R26" s="273"/>
      <c r="S26" s="273"/>
      <c r="T26" s="273"/>
      <c r="U26" s="273"/>
      <c r="V26" s="273"/>
      <c r="W26" s="273"/>
      <c r="X26" s="274"/>
      <c r="Y26" s="291"/>
      <c r="Z26" s="209"/>
    </row>
    <row r="27" spans="2:26" s="142" customFormat="1">
      <c r="B27" s="143">
        <v>16</v>
      </c>
      <c r="C27" s="144" t="str">
        <f t="shared" si="0"/>
        <v>Stadtwerke Rothenburg o.d.T. GmbH</v>
      </c>
      <c r="D27" s="62"/>
      <c r="E27" s="164"/>
      <c r="F27" s="295"/>
      <c r="H27" s="275"/>
      <c r="I27" s="275"/>
      <c r="J27" s="275"/>
      <c r="K27" s="275"/>
      <c r="L27" s="336"/>
      <c r="M27" s="275"/>
      <c r="N27" s="275"/>
      <c r="O27" s="275"/>
      <c r="P27" s="275"/>
      <c r="Q27" s="338"/>
      <c r="R27" s="276"/>
      <c r="S27" s="276"/>
      <c r="T27" s="276"/>
      <c r="U27" s="276"/>
      <c r="V27" s="276"/>
      <c r="W27" s="276"/>
      <c r="X27" s="277"/>
      <c r="Y27" s="291"/>
    </row>
    <row r="28" spans="2:26" s="142" customFormat="1">
      <c r="B28" s="143">
        <v>17</v>
      </c>
      <c r="C28" s="144" t="str">
        <f t="shared" si="0"/>
        <v>Stadtwerke Rothenburg o.d.T. GmbH</v>
      </c>
      <c r="D28" s="62"/>
      <c r="E28" s="164"/>
      <c r="F28" s="295"/>
      <c r="H28" s="275"/>
      <c r="I28" s="275"/>
      <c r="J28" s="275"/>
      <c r="K28" s="275"/>
      <c r="L28" s="336"/>
      <c r="M28" s="275"/>
      <c r="N28" s="275"/>
      <c r="O28" s="275"/>
      <c r="P28" s="275"/>
      <c r="Q28" s="338"/>
      <c r="R28" s="276"/>
      <c r="S28" s="276"/>
      <c r="T28" s="276"/>
      <c r="U28" s="276"/>
      <c r="V28" s="276"/>
      <c r="W28" s="276"/>
      <c r="X28" s="277"/>
      <c r="Y28" s="291"/>
    </row>
    <row r="29" spans="2:26" s="142" customFormat="1">
      <c r="B29" s="143">
        <v>18</v>
      </c>
      <c r="C29" s="144" t="str">
        <f t="shared" si="0"/>
        <v>Stadtwerke Rothenburg o.d.T. GmbH</v>
      </c>
      <c r="D29" s="62"/>
      <c r="E29" s="164"/>
      <c r="F29" s="295"/>
      <c r="H29" s="275"/>
      <c r="I29" s="275"/>
      <c r="J29" s="275"/>
      <c r="K29" s="275"/>
      <c r="L29" s="336"/>
      <c r="M29" s="275"/>
      <c r="N29" s="275"/>
      <c r="O29" s="275"/>
      <c r="P29" s="275"/>
      <c r="Q29" s="338"/>
      <c r="R29" s="276"/>
      <c r="S29" s="276"/>
      <c r="T29" s="276"/>
      <c r="U29" s="276"/>
      <c r="V29" s="276"/>
      <c r="W29" s="276"/>
      <c r="X29" s="277"/>
      <c r="Y29" s="291"/>
    </row>
    <row r="30" spans="2:26" s="142" customFormat="1">
      <c r="B30" s="143">
        <v>19</v>
      </c>
      <c r="C30" s="144" t="str">
        <f t="shared" si="0"/>
        <v>Stadtwerke Rothenburg o.d.T. GmbH</v>
      </c>
      <c r="D30" s="62"/>
      <c r="E30" s="164"/>
      <c r="F30" s="295"/>
      <c r="H30" s="275"/>
      <c r="I30" s="275"/>
      <c r="J30" s="275"/>
      <c r="K30" s="275"/>
      <c r="L30" s="336"/>
      <c r="M30" s="275"/>
      <c r="N30" s="275"/>
      <c r="O30" s="275"/>
      <c r="P30" s="275"/>
      <c r="Q30" s="338"/>
      <c r="R30" s="276"/>
      <c r="S30" s="276"/>
      <c r="T30" s="276"/>
      <c r="U30" s="276"/>
      <c r="V30" s="276"/>
      <c r="W30" s="276"/>
      <c r="X30" s="277"/>
      <c r="Y30" s="291"/>
    </row>
    <row r="31" spans="2:26" s="142" customFormat="1">
      <c r="B31" s="143">
        <v>20</v>
      </c>
      <c r="C31" s="144" t="str">
        <f t="shared" si="0"/>
        <v>Stadtwerke Rothenburg o.d.T. GmbH</v>
      </c>
      <c r="D31" s="62"/>
      <c r="E31" s="164"/>
      <c r="F31" s="295"/>
      <c r="H31" s="275"/>
      <c r="I31" s="275"/>
      <c r="J31" s="275"/>
      <c r="K31" s="275"/>
      <c r="L31" s="336"/>
      <c r="M31" s="275"/>
      <c r="N31" s="275"/>
      <c r="O31" s="275"/>
      <c r="P31" s="275"/>
      <c r="Q31" s="338"/>
      <c r="R31" s="276"/>
      <c r="S31" s="276"/>
      <c r="T31" s="276"/>
      <c r="U31" s="276"/>
      <c r="V31" s="276"/>
      <c r="W31" s="276"/>
      <c r="X31" s="277"/>
      <c r="Y31" s="291"/>
    </row>
    <row r="32" spans="2:26" s="142" customFormat="1">
      <c r="B32" s="143">
        <v>21</v>
      </c>
      <c r="C32" s="144" t="str">
        <f t="shared" si="0"/>
        <v>Stadtwerke Rothenburg o.d.T. GmbH</v>
      </c>
      <c r="D32" s="62"/>
      <c r="E32" s="164"/>
      <c r="F32" s="295"/>
      <c r="H32" s="275"/>
      <c r="I32" s="275"/>
      <c r="J32" s="275"/>
      <c r="K32" s="275"/>
      <c r="L32" s="336"/>
      <c r="M32" s="275"/>
      <c r="N32" s="275"/>
      <c r="O32" s="275"/>
      <c r="P32" s="275"/>
      <c r="Q32" s="338"/>
      <c r="R32" s="276"/>
      <c r="S32" s="276"/>
      <c r="T32" s="276"/>
      <c r="U32" s="276"/>
      <c r="V32" s="276"/>
      <c r="W32" s="276"/>
      <c r="X32" s="277"/>
      <c r="Y32" s="291"/>
    </row>
    <row r="33" spans="2:25" s="142" customFormat="1">
      <c r="B33" s="143">
        <v>22</v>
      </c>
      <c r="C33" s="144" t="str">
        <f t="shared" si="0"/>
        <v>Stadtwerke Rothenburg o.d.T. GmbH</v>
      </c>
      <c r="D33" s="62"/>
      <c r="E33" s="164"/>
      <c r="F33" s="295"/>
      <c r="H33" s="275"/>
      <c r="I33" s="275"/>
      <c r="J33" s="275"/>
      <c r="K33" s="275"/>
      <c r="L33" s="336"/>
      <c r="M33" s="275"/>
      <c r="N33" s="275"/>
      <c r="O33" s="275"/>
      <c r="P33" s="275"/>
      <c r="Q33" s="338"/>
      <c r="R33" s="276"/>
      <c r="S33" s="276"/>
      <c r="T33" s="276"/>
      <c r="U33" s="276"/>
      <c r="V33" s="276"/>
      <c r="W33" s="276"/>
      <c r="X33" s="277"/>
      <c r="Y33" s="291"/>
    </row>
    <row r="34" spans="2:25" s="142" customFormat="1">
      <c r="B34" s="143">
        <v>23</v>
      </c>
      <c r="C34" s="144" t="str">
        <f t="shared" si="0"/>
        <v>Stadtwerke Rothenburg o.d.T. GmbH</v>
      </c>
      <c r="D34" s="62"/>
      <c r="E34" s="164"/>
      <c r="F34" s="295"/>
      <c r="H34" s="275"/>
      <c r="I34" s="275"/>
      <c r="J34" s="275"/>
      <c r="K34" s="275"/>
      <c r="L34" s="336"/>
      <c r="M34" s="275"/>
      <c r="N34" s="275"/>
      <c r="O34" s="275"/>
      <c r="P34" s="275"/>
      <c r="Q34" s="338"/>
      <c r="R34" s="276"/>
      <c r="S34" s="276"/>
      <c r="T34" s="276"/>
      <c r="U34" s="276"/>
      <c r="V34" s="276"/>
      <c r="W34" s="276"/>
      <c r="X34" s="277"/>
      <c r="Y34" s="291"/>
    </row>
    <row r="35" spans="2:25" s="142" customFormat="1">
      <c r="B35" s="143">
        <v>24</v>
      </c>
      <c r="C35" s="144" t="str">
        <f t="shared" si="0"/>
        <v>Stadtwerke Rothenburg o.d.T. GmbH</v>
      </c>
      <c r="D35" s="62"/>
      <c r="E35" s="164"/>
      <c r="F35" s="295"/>
      <c r="H35" s="275"/>
      <c r="I35" s="275"/>
      <c r="J35" s="275"/>
      <c r="K35" s="275"/>
      <c r="L35" s="336"/>
      <c r="M35" s="275"/>
      <c r="N35" s="275"/>
      <c r="O35" s="275"/>
      <c r="P35" s="275"/>
      <c r="Q35" s="338"/>
      <c r="R35" s="276"/>
      <c r="S35" s="276"/>
      <c r="T35" s="276"/>
      <c r="U35" s="276"/>
      <c r="V35" s="276"/>
      <c r="W35" s="276"/>
      <c r="X35" s="277"/>
      <c r="Y35" s="291"/>
    </row>
    <row r="36" spans="2:25" s="142" customFormat="1">
      <c r="B36" s="143">
        <v>25</v>
      </c>
      <c r="C36" s="144" t="str">
        <f t="shared" si="0"/>
        <v>Stadtwerke Rothenburg o.d.T. GmbH</v>
      </c>
      <c r="D36" s="62"/>
      <c r="E36" s="164"/>
      <c r="F36" s="295"/>
      <c r="H36" s="275"/>
      <c r="I36" s="275"/>
      <c r="J36" s="275"/>
      <c r="K36" s="275"/>
      <c r="L36" s="336"/>
      <c r="M36" s="275"/>
      <c r="N36" s="275"/>
      <c r="O36" s="275"/>
      <c r="P36" s="275"/>
      <c r="Q36" s="338"/>
      <c r="R36" s="276"/>
      <c r="S36" s="276"/>
      <c r="T36" s="276"/>
      <c r="U36" s="276"/>
      <c r="V36" s="276"/>
      <c r="W36" s="276"/>
      <c r="X36" s="277"/>
      <c r="Y36" s="291"/>
    </row>
    <row r="37" spans="2:25" s="142" customFormat="1">
      <c r="B37" s="143">
        <v>26</v>
      </c>
      <c r="C37" s="144" t="str">
        <f t="shared" si="0"/>
        <v>Stadtwerke Rothenburg o.d.T. GmbH</v>
      </c>
      <c r="D37" s="62"/>
      <c r="E37" s="164"/>
      <c r="F37" s="295"/>
      <c r="H37" s="275"/>
      <c r="I37" s="275"/>
      <c r="J37" s="275"/>
      <c r="K37" s="275"/>
      <c r="L37" s="336"/>
      <c r="M37" s="275"/>
      <c r="N37" s="275"/>
      <c r="O37" s="275"/>
      <c r="P37" s="275"/>
      <c r="Q37" s="338"/>
      <c r="R37" s="276"/>
      <c r="S37" s="276"/>
      <c r="T37" s="276"/>
      <c r="U37" s="276"/>
      <c r="V37" s="276"/>
      <c r="W37" s="276"/>
      <c r="X37" s="277"/>
      <c r="Y37" s="291"/>
    </row>
    <row r="38" spans="2:25" s="142" customFormat="1">
      <c r="B38" s="143">
        <v>27</v>
      </c>
      <c r="C38" s="144" t="str">
        <f t="shared" si="0"/>
        <v>Stadtwerke Rothenburg o.d.T. GmbH</v>
      </c>
      <c r="D38" s="62"/>
      <c r="E38" s="164"/>
      <c r="F38" s="295"/>
      <c r="H38" s="275"/>
      <c r="I38" s="275"/>
      <c r="J38" s="275"/>
      <c r="K38" s="275"/>
      <c r="L38" s="336"/>
      <c r="M38" s="275"/>
      <c r="N38" s="275"/>
      <c r="O38" s="275"/>
      <c r="P38" s="275"/>
      <c r="Q38" s="338"/>
      <c r="R38" s="276"/>
      <c r="S38" s="276"/>
      <c r="T38" s="276"/>
      <c r="U38" s="276"/>
      <c r="V38" s="276"/>
      <c r="W38" s="276"/>
      <c r="X38" s="277"/>
      <c r="Y38" s="291"/>
    </row>
    <row r="39" spans="2:25" s="142" customFormat="1">
      <c r="B39" s="143">
        <v>28</v>
      </c>
      <c r="C39" s="144" t="str">
        <f t="shared" si="0"/>
        <v>Stadtwerke Rothenburg o.d.T. GmbH</v>
      </c>
      <c r="D39" s="62"/>
      <c r="E39" s="164"/>
      <c r="F39" s="295"/>
      <c r="H39" s="275"/>
      <c r="I39" s="275"/>
      <c r="J39" s="275"/>
      <c r="K39" s="275"/>
      <c r="L39" s="336"/>
      <c r="M39" s="275"/>
      <c r="N39" s="275"/>
      <c r="O39" s="275"/>
      <c r="P39" s="275"/>
      <c r="Q39" s="338"/>
      <c r="R39" s="276"/>
      <c r="S39" s="276"/>
      <c r="T39" s="276"/>
      <c r="U39" s="276"/>
      <c r="V39" s="276"/>
      <c r="W39" s="276"/>
      <c r="X39" s="277"/>
      <c r="Y39" s="291"/>
    </row>
    <row r="40" spans="2:25" s="142" customFormat="1">
      <c r="B40" s="143">
        <v>29</v>
      </c>
      <c r="C40" s="144" t="str">
        <f t="shared" si="0"/>
        <v>Stadtwerke Rothenburg o.d.T. GmbH</v>
      </c>
      <c r="D40" s="62"/>
      <c r="E40" s="164"/>
      <c r="F40" s="295"/>
      <c r="H40" s="275"/>
      <c r="I40" s="275"/>
      <c r="J40" s="275"/>
      <c r="K40" s="275"/>
      <c r="L40" s="336"/>
      <c r="M40" s="275"/>
      <c r="N40" s="275"/>
      <c r="O40" s="275"/>
      <c r="P40" s="275"/>
      <c r="Q40" s="338"/>
      <c r="R40" s="276"/>
      <c r="S40" s="276"/>
      <c r="T40" s="276"/>
      <c r="U40" s="276"/>
      <c r="V40" s="276"/>
      <c r="W40" s="276"/>
      <c r="X40" s="277"/>
      <c r="Y40" s="291"/>
    </row>
    <row r="41" spans="2:25" s="142" customFormat="1">
      <c r="B41" s="143">
        <v>30</v>
      </c>
      <c r="C41" s="144" t="str">
        <f t="shared" si="0"/>
        <v>Stadtwerke Rothenburg o.d.T. GmbH</v>
      </c>
      <c r="D41" s="62"/>
      <c r="E41" s="164"/>
      <c r="F41" s="295"/>
      <c r="H41" s="275"/>
      <c r="I41" s="275"/>
      <c r="J41" s="275"/>
      <c r="K41" s="275"/>
      <c r="L41" s="336"/>
      <c r="M41" s="275"/>
      <c r="N41" s="275"/>
      <c r="O41" s="275"/>
      <c r="P41" s="275"/>
      <c r="Q41" s="338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Stadtwerke Rothenburg o.d.T.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Stadtwerke Rothenburg o.d.T. GmbH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9870083700005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457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1" t="s">
        <v>577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396</v>
      </c>
      <c r="G10" s="349"/>
      <c r="H10" s="349"/>
      <c r="I10" s="349"/>
      <c r="J10" s="349"/>
      <c r="K10" s="349"/>
      <c r="L10" s="350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2">
        <f>MIN(SUMPRODUCT($M$11:$AD$11,M12:AD12),1)</f>
        <v>1</v>
      </c>
      <c r="F12" s="299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3">
        <f t="shared" ref="E13:E33" si="0">MIN(SUMPRODUCT($M$11:$AD$11,M13:AD13),1)</f>
        <v>1</v>
      </c>
      <c r="F13" s="300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3">
        <f t="shared" si="0"/>
        <v>0</v>
      </c>
      <c r="F14" s="300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650</v>
      </c>
      <c r="C15" s="116"/>
      <c r="D15" s="111">
        <v>7</v>
      </c>
      <c r="E15" s="303">
        <f t="shared" si="0"/>
        <v>0</v>
      </c>
      <c r="F15" s="300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3">
        <f t="shared" si="0"/>
        <v>1</v>
      </c>
      <c r="F16" s="300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3">
        <f t="shared" si="0"/>
        <v>1</v>
      </c>
      <c r="F17" s="300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3">
        <f t="shared" si="0"/>
        <v>1</v>
      </c>
      <c r="F18" s="300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3">
        <f t="shared" si="0"/>
        <v>1</v>
      </c>
      <c r="F19" s="300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643</v>
      </c>
      <c r="C20" s="116"/>
      <c r="D20" s="111">
        <v>12</v>
      </c>
      <c r="E20" s="303">
        <f t="shared" si="0"/>
        <v>1</v>
      </c>
      <c r="F20" s="300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3">
        <f t="shared" si="0"/>
        <v>1</v>
      </c>
      <c r="F21" s="300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3">
        <f t="shared" si="0"/>
        <v>1</v>
      </c>
      <c r="F22" s="300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649</v>
      </c>
      <c r="C23" s="116"/>
      <c r="D23" s="111">
        <v>15</v>
      </c>
      <c r="E23" s="303">
        <f t="shared" si="0"/>
        <v>1</v>
      </c>
      <c r="F23" s="300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3">
        <f t="shared" si="0"/>
        <v>0</v>
      </c>
      <c r="F24" s="300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3">
        <f t="shared" si="0"/>
        <v>1</v>
      </c>
      <c r="F25" s="300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3">
        <f t="shared" si="0"/>
        <v>1</v>
      </c>
      <c r="F26" s="300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3">
        <f t="shared" si="0"/>
        <v>0</v>
      </c>
      <c r="F27" s="300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303">
        <f t="shared" si="0"/>
        <v>1</v>
      </c>
      <c r="F28" s="300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3">
        <f t="shared" si="0"/>
        <v>0</v>
      </c>
      <c r="F29" s="300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3">
        <f t="shared" si="0"/>
        <v>0</v>
      </c>
      <c r="F30" s="300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3">
        <f t="shared" si="0"/>
        <v>1</v>
      </c>
      <c r="F31" s="300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3">
        <f t="shared" si="0"/>
        <v>1</v>
      </c>
      <c r="F32" s="300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4">
        <f t="shared" si="0"/>
        <v>0</v>
      </c>
      <c r="F33" s="301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88" zoomScale="80" zoomScaleNormal="80" workbookViewId="0">
      <selection activeCell="B110" activeCellId="1" sqref="B108 B110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0" t="s">
        <v>345</v>
      </c>
      <c r="B1" s="211">
        <v>42173</v>
      </c>
      <c r="D1" s="130" t="s">
        <v>453</v>
      </c>
      <c r="F1" s="212" t="s">
        <v>539</v>
      </c>
      <c r="N1" s="213"/>
    </row>
    <row r="2" spans="1:14" ht="25.5">
      <c r="A2" s="214" t="s">
        <v>270</v>
      </c>
      <c r="B2" s="215" t="s">
        <v>145</v>
      </c>
      <c r="C2" s="216" t="s">
        <v>147</v>
      </c>
      <c r="D2" s="217" t="s">
        <v>148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69</v>
      </c>
      <c r="J2" s="218" t="s">
        <v>149</v>
      </c>
      <c r="K2" s="218" t="s">
        <v>150</v>
      </c>
      <c r="L2" s="218" t="s">
        <v>151</v>
      </c>
      <c r="M2" s="220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152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153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154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155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156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157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158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159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160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161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3" t="s">
        <v>646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162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163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164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165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166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167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168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169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170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171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172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173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174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175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176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177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178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179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180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181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182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183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184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185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186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187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188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189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190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191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192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193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194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195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196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197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198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199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200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201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202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203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204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205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206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207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208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209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210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211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212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213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214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215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216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217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218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219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220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221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222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223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224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225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226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227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228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229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230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231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232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233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234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235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236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237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238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239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240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241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242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0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244</v>
      </c>
      <c r="B96" s="127" t="s">
        <v>54</v>
      </c>
      <c r="C96" s="127" t="s">
        <v>321</v>
      </c>
      <c r="D96" s="230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244</v>
      </c>
      <c r="B97" s="127" t="s">
        <v>59</v>
      </c>
      <c r="C97" s="127" t="s">
        <v>326</v>
      </c>
      <c r="D97" s="230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244</v>
      </c>
      <c r="B98" s="127" t="s">
        <v>64</v>
      </c>
      <c r="C98" s="127" t="s">
        <v>331</v>
      </c>
      <c r="D98" s="230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244</v>
      </c>
      <c r="B99" s="127" t="s">
        <v>17</v>
      </c>
      <c r="C99" s="127" t="s">
        <v>284</v>
      </c>
      <c r="D99" s="230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0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0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0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0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0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0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0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0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0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0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0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0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0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0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0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0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0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0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0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0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0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0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0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0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0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0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0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0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0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0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0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0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0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0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0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0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0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0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0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0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0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0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0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0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0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0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0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0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0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0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0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0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0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0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0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0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0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0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0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K34" sqref="K34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7" customWidth="1"/>
    <col min="16" max="16" width="16.5703125" style="232" customWidth="1"/>
    <col min="17" max="16384" width="11.42578125" style="232"/>
  </cols>
  <sheetData>
    <row r="1" spans="1:16" s="231" customFormat="1">
      <c r="A1" s="130" t="s">
        <v>454</v>
      </c>
      <c r="B1" s="127"/>
      <c r="D1" s="212" t="s">
        <v>539</v>
      </c>
    </row>
    <row r="2" spans="1:16">
      <c r="A2" s="232"/>
      <c r="B2" s="231" t="s">
        <v>455</v>
      </c>
    </row>
    <row r="3" spans="1:16" ht="20.100000000000001" customHeight="1">
      <c r="A3" s="353" t="s">
        <v>247</v>
      </c>
      <c r="B3" s="233" t="s">
        <v>85</v>
      </c>
      <c r="C3" s="234"/>
      <c r="D3" s="355" t="s">
        <v>456</v>
      </c>
      <c r="E3" s="356"/>
      <c r="F3" s="356"/>
      <c r="G3" s="356"/>
      <c r="H3" s="356"/>
      <c r="I3" s="356"/>
      <c r="J3" s="357"/>
      <c r="K3" s="235"/>
      <c r="L3" s="235"/>
      <c r="M3" s="235"/>
      <c r="N3" s="235"/>
      <c r="O3" s="236"/>
      <c r="P3" s="235"/>
    </row>
    <row r="4" spans="1:16" ht="20.100000000000001" customHeight="1">
      <c r="A4" s="354"/>
      <c r="B4" s="237"/>
      <c r="C4" s="238"/>
      <c r="D4" s="239" t="s">
        <v>86</v>
      </c>
      <c r="E4" s="239" t="s">
        <v>87</v>
      </c>
      <c r="F4" s="239" t="s">
        <v>88</v>
      </c>
      <c r="G4" s="239" t="s">
        <v>89</v>
      </c>
      <c r="H4" s="239" t="s">
        <v>90</v>
      </c>
      <c r="I4" s="239" t="s">
        <v>91</v>
      </c>
      <c r="J4" s="239" t="s">
        <v>92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93</v>
      </c>
      <c r="C5" s="238"/>
      <c r="D5" s="239" t="s">
        <v>94</v>
      </c>
      <c r="E5" s="239" t="s">
        <v>95</v>
      </c>
      <c r="F5" s="239" t="s">
        <v>96</v>
      </c>
      <c r="G5" s="239" t="s">
        <v>97</v>
      </c>
      <c r="H5" s="239" t="s">
        <v>98</v>
      </c>
      <c r="I5" s="239" t="s">
        <v>99</v>
      </c>
      <c r="J5" s="239" t="s">
        <v>100</v>
      </c>
      <c r="K5" s="239" t="s">
        <v>101</v>
      </c>
      <c r="L5" s="240" t="s">
        <v>102</v>
      </c>
      <c r="M5" s="240" t="s">
        <v>103</v>
      </c>
      <c r="N5" s="242" t="s">
        <v>146</v>
      </c>
      <c r="O5" s="242" t="s">
        <v>249</v>
      </c>
      <c r="P5" s="243" t="s">
        <v>248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104</v>
      </c>
      <c r="C7" s="247" t="s">
        <v>105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101</v>
      </c>
      <c r="M7" s="249">
        <f t="shared" ref="M7:M21" si="0">MAX(D7:J7)</f>
        <v>1</v>
      </c>
      <c r="N7" s="250" t="s">
        <v>366</v>
      </c>
      <c r="O7" s="245"/>
      <c r="P7" s="239"/>
    </row>
    <row r="8" spans="1:16" ht="21" customHeight="1">
      <c r="A8" s="246">
        <v>2</v>
      </c>
      <c r="B8" s="239" t="s">
        <v>106</v>
      </c>
      <c r="C8" s="247" t="s">
        <v>107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101</v>
      </c>
      <c r="M8" s="249">
        <f t="shared" si="0"/>
        <v>1</v>
      </c>
      <c r="N8" s="250" t="s">
        <v>366</v>
      </c>
      <c r="O8" s="245"/>
      <c r="P8" s="239"/>
    </row>
    <row r="9" spans="1:16" ht="21" customHeight="1">
      <c r="A9" s="246">
        <v>3</v>
      </c>
      <c r="B9" s="239" t="s">
        <v>245</v>
      </c>
      <c r="C9" s="251" t="s">
        <v>4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101</v>
      </c>
      <c r="M9" s="249">
        <f t="shared" ref="M9" si="1">MAX(D9:J9)</f>
        <v>1</v>
      </c>
      <c r="N9" s="250" t="s">
        <v>4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108</v>
      </c>
      <c r="C11" s="255" t="s">
        <v>109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95</v>
      </c>
      <c r="M11" s="249">
        <f t="shared" si="0"/>
        <v>1.0522626697461936</v>
      </c>
      <c r="N11" s="250" t="s">
        <v>252</v>
      </c>
      <c r="O11" s="245" t="s">
        <v>250</v>
      </c>
      <c r="P11" s="239"/>
    </row>
    <row r="12" spans="1:16">
      <c r="A12" s="246">
        <v>5</v>
      </c>
      <c r="B12" s="239" t="s">
        <v>110</v>
      </c>
      <c r="C12" s="255" t="s">
        <v>111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94</v>
      </c>
      <c r="M12" s="249">
        <f t="shared" si="0"/>
        <v>1.0358469949391176</v>
      </c>
      <c r="N12" s="250" t="s">
        <v>252</v>
      </c>
      <c r="O12" s="245" t="s">
        <v>250</v>
      </c>
      <c r="P12" s="239"/>
    </row>
    <row r="13" spans="1:16">
      <c r="A13" s="246">
        <v>6</v>
      </c>
      <c r="B13" s="239" t="s">
        <v>112</v>
      </c>
      <c r="C13" s="255" t="s">
        <v>113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94</v>
      </c>
      <c r="M13" s="249">
        <f t="shared" si="0"/>
        <v>1.069856584592316</v>
      </c>
      <c r="N13" s="250" t="s">
        <v>252</v>
      </c>
      <c r="O13" s="245" t="s">
        <v>250</v>
      </c>
      <c r="P13" s="239"/>
    </row>
    <row r="14" spans="1:16" ht="21" customHeight="1">
      <c r="A14" s="246">
        <v>7</v>
      </c>
      <c r="B14" s="239" t="s">
        <v>114</v>
      </c>
      <c r="C14" s="255" t="s">
        <v>115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94</v>
      </c>
      <c r="M14" s="249">
        <f t="shared" si="0"/>
        <v>1.1052461688999999</v>
      </c>
      <c r="N14" s="250" t="s">
        <v>252</v>
      </c>
      <c r="O14" s="245" t="s">
        <v>250</v>
      </c>
      <c r="P14" s="239"/>
    </row>
    <row r="15" spans="1:16" ht="21" customHeight="1">
      <c r="A15" s="246">
        <v>8</v>
      </c>
      <c r="B15" s="239" t="s">
        <v>116</v>
      </c>
      <c r="C15" s="255" t="s">
        <v>117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95</v>
      </c>
      <c r="M15" s="249">
        <f t="shared" si="0"/>
        <v>1.0389446761000001</v>
      </c>
      <c r="N15" s="250" t="s">
        <v>252</v>
      </c>
      <c r="O15" s="245" t="s">
        <v>250</v>
      </c>
      <c r="P15" s="239"/>
    </row>
    <row r="16" spans="1:16" ht="21" customHeight="1">
      <c r="A16" s="246">
        <v>9</v>
      </c>
      <c r="B16" s="239" t="s">
        <v>122</v>
      </c>
      <c r="C16" s="255" t="s">
        <v>123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96</v>
      </c>
      <c r="M16" s="249">
        <f>MAX(D16:J16)</f>
        <v>1.2706602107</v>
      </c>
      <c r="N16" s="250" t="s">
        <v>252</v>
      </c>
      <c r="O16" s="245" t="s">
        <v>250</v>
      </c>
      <c r="P16" s="239"/>
    </row>
    <row r="17" spans="1:16" ht="21" customHeight="1">
      <c r="A17" s="246">
        <v>10</v>
      </c>
      <c r="B17" s="239" t="s">
        <v>118</v>
      </c>
      <c r="C17" s="256" t="s">
        <v>119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99</v>
      </c>
      <c r="M17" s="249">
        <f t="shared" si="0"/>
        <v>1.0355882019</v>
      </c>
      <c r="N17" s="250" t="s">
        <v>252</v>
      </c>
      <c r="O17" s="245" t="s">
        <v>251</v>
      </c>
      <c r="P17" s="239" t="s">
        <v>116</v>
      </c>
    </row>
    <row r="18" spans="1:16" ht="21" customHeight="1">
      <c r="A18" s="246">
        <v>11</v>
      </c>
      <c r="B18" s="239" t="s">
        <v>120</v>
      </c>
      <c r="C18" s="256" t="s">
        <v>121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98</v>
      </c>
      <c r="M18" s="249">
        <f t="shared" si="0"/>
        <v>1.1401797148999999</v>
      </c>
      <c r="N18" s="250" t="s">
        <v>252</v>
      </c>
      <c r="O18" s="245" t="s">
        <v>251</v>
      </c>
      <c r="P18" s="239" t="s">
        <v>122</v>
      </c>
    </row>
    <row r="19" spans="1:16" ht="21" customHeight="1">
      <c r="A19" s="246">
        <v>12</v>
      </c>
      <c r="B19" s="239" t="s">
        <v>124</v>
      </c>
      <c r="C19" s="256" t="s">
        <v>125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97</v>
      </c>
      <c r="M19" s="249">
        <f t="shared" si="0"/>
        <v>1.0552346931000001</v>
      </c>
      <c r="N19" s="250" t="s">
        <v>252</v>
      </c>
      <c r="O19" s="245" t="s">
        <v>251</v>
      </c>
      <c r="P19" s="239" t="s">
        <v>108</v>
      </c>
    </row>
    <row r="20" spans="1:16" ht="21" customHeight="1">
      <c r="A20" s="246">
        <v>13</v>
      </c>
      <c r="B20" s="239" t="s">
        <v>126</v>
      </c>
      <c r="C20" s="256" t="s">
        <v>127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94</v>
      </c>
      <c r="M20" s="249">
        <f t="shared" si="0"/>
        <v>1.0865859003</v>
      </c>
      <c r="N20" s="250" t="s">
        <v>252</v>
      </c>
      <c r="O20" s="245" t="s">
        <v>251</v>
      </c>
      <c r="P20" s="239" t="s">
        <v>110</v>
      </c>
    </row>
    <row r="21" spans="1:16" ht="24.75" customHeight="1">
      <c r="A21" s="246">
        <v>14</v>
      </c>
      <c r="B21" s="239" t="s">
        <v>128</v>
      </c>
      <c r="C21" s="256" t="s">
        <v>129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95</v>
      </c>
      <c r="M21" s="249">
        <f t="shared" si="0"/>
        <v>1.0522626697461936</v>
      </c>
      <c r="N21" s="250" t="s">
        <v>252</v>
      </c>
      <c r="O21" s="245" t="s">
        <v>251</v>
      </c>
      <c r="P21" s="239" t="s">
        <v>116</v>
      </c>
    </row>
    <row r="22" spans="1:16" ht="25.5">
      <c r="A22" s="246">
        <v>15</v>
      </c>
      <c r="B22" s="239" t="s">
        <v>130</v>
      </c>
      <c r="C22" s="257" t="s">
        <v>131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95</v>
      </c>
      <c r="M22" s="249">
        <f>MAX(D22:J22)</f>
        <v>1.03</v>
      </c>
      <c r="N22" s="250" t="s">
        <v>252</v>
      </c>
      <c r="O22" s="245" t="s">
        <v>251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Gruschka</cp:lastModifiedBy>
  <cp:lastPrinted>2015-03-20T22:59:10Z</cp:lastPrinted>
  <dcterms:created xsi:type="dcterms:W3CDTF">2015-01-15T05:25:41Z</dcterms:created>
  <dcterms:modified xsi:type="dcterms:W3CDTF">2016-10-26T07:46:03Z</dcterms:modified>
</cp:coreProperties>
</file>